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60" yWindow="195" windowWidth="18000" windowHeight="11640" activeTab="5"/>
  </bookViews>
  <sheets>
    <sheet name="лист 1" sheetId="1" r:id="rId1"/>
    <sheet name="лист 2" sheetId="2" r:id="rId2"/>
    <sheet name="лист 3" sheetId="3" r:id="rId3"/>
    <sheet name="лист 4" sheetId="4" r:id="rId4"/>
    <sheet name="Лист7" sheetId="11" r:id="rId5"/>
    <sheet name="лист 8" sheetId="5" r:id="rId6"/>
    <sheet name="лист 10" sheetId="9" r:id="rId7"/>
  </sheets>
  <calcPr calcId="124519"/>
</workbook>
</file>

<file path=xl/calcChain.xml><?xml version="1.0" encoding="utf-8"?>
<calcChain xmlns="http://schemas.openxmlformats.org/spreadsheetml/2006/main">
  <c r="F6" i="9"/>
  <c r="F7" s="1"/>
  <c r="E6"/>
  <c r="F18"/>
  <c r="F23" s="1"/>
  <c r="E18"/>
  <c r="E23" s="1"/>
  <c r="D18"/>
  <c r="D23" s="1"/>
  <c r="G17"/>
  <c r="G16"/>
  <c r="E56"/>
  <c r="C56"/>
  <c r="B56"/>
  <c r="D56" s="1"/>
  <c r="E55"/>
  <c r="C55"/>
  <c r="B55"/>
  <c r="E54"/>
  <c r="C54"/>
  <c r="B54"/>
  <c r="E53"/>
  <c r="C53"/>
  <c r="B53"/>
  <c r="E52"/>
  <c r="C52"/>
  <c r="B52"/>
  <c r="D52" s="1"/>
  <c r="E51"/>
  <c r="C51"/>
  <c r="B51"/>
  <c r="E50"/>
  <c r="C50"/>
  <c r="B50"/>
  <c r="E49"/>
  <c r="C49"/>
  <c r="B49"/>
  <c r="E48"/>
  <c r="C48"/>
  <c r="B48"/>
  <c r="D48" s="1"/>
  <c r="E47"/>
  <c r="C47"/>
  <c r="B47"/>
  <c r="E46"/>
  <c r="C46"/>
  <c r="B46"/>
  <c r="E45"/>
  <c r="C45"/>
  <c r="B45"/>
  <c r="E44"/>
  <c r="C44"/>
  <c r="B44"/>
  <c r="D44" s="1"/>
  <c r="E43"/>
  <c r="C43"/>
  <c r="B43"/>
  <c r="E42"/>
  <c r="C42"/>
  <c r="B42"/>
  <c r="E41"/>
  <c r="C41"/>
  <c r="B41"/>
  <c r="E40"/>
  <c r="C40"/>
  <c r="B40"/>
  <c r="D40" s="1"/>
  <c r="E39"/>
  <c r="C39"/>
  <c r="B39"/>
  <c r="E38"/>
  <c r="C38"/>
  <c r="B38"/>
  <c r="E37"/>
  <c r="C37"/>
  <c r="B37"/>
  <c r="E36"/>
  <c r="C36"/>
  <c r="B36"/>
  <c r="E85"/>
  <c r="C85"/>
  <c r="B85"/>
  <c r="E84"/>
  <c r="C84"/>
  <c r="B84"/>
  <c r="E83"/>
  <c r="C83"/>
  <c r="B83"/>
  <c r="E82"/>
  <c r="C82"/>
  <c r="B82"/>
  <c r="E81"/>
  <c r="C81"/>
  <c r="B81"/>
  <c r="E80"/>
  <c r="C80"/>
  <c r="B80"/>
  <c r="E79"/>
  <c r="C79"/>
  <c r="B79"/>
  <c r="E78"/>
  <c r="C78"/>
  <c r="B78"/>
  <c r="E77"/>
  <c r="C77"/>
  <c r="B77"/>
  <c r="E76"/>
  <c r="C76"/>
  <c r="B76"/>
  <c r="E75"/>
  <c r="C75"/>
  <c r="B75"/>
  <c r="E74"/>
  <c r="C74"/>
  <c r="B74"/>
  <c r="E73"/>
  <c r="C73"/>
  <c r="B73"/>
  <c r="E72"/>
  <c r="C72"/>
  <c r="B72"/>
  <c r="E71"/>
  <c r="C71"/>
  <c r="B71"/>
  <c r="E70"/>
  <c r="H70" s="1"/>
  <c r="I70" s="1"/>
  <c r="C70"/>
  <c r="B70"/>
  <c r="E69"/>
  <c r="C69"/>
  <c r="B69"/>
  <c r="E68"/>
  <c r="C68"/>
  <c r="B68"/>
  <c r="B67"/>
  <c r="B66"/>
  <c r="A66"/>
  <c r="E66" s="1"/>
  <c r="E65"/>
  <c r="C65"/>
  <c r="B65"/>
  <c r="D71" l="1"/>
  <c r="D75"/>
  <c r="D79"/>
  <c r="D83"/>
  <c r="D36"/>
  <c r="G36"/>
  <c r="G65"/>
  <c r="C66"/>
  <c r="D66" s="1"/>
  <c r="D68"/>
  <c r="D72"/>
  <c r="D76"/>
  <c r="D80"/>
  <c r="D84"/>
  <c r="D39"/>
  <c r="D43"/>
  <c r="D47"/>
  <c r="D51"/>
  <c r="D55"/>
  <c r="E7"/>
  <c r="E8" s="1"/>
  <c r="E9" s="1"/>
  <c r="F8"/>
  <c r="F9" s="1"/>
  <c r="H74"/>
  <c r="I74" s="1"/>
  <c r="H82"/>
  <c r="I82" s="1"/>
  <c r="H65"/>
  <c r="H69"/>
  <c r="I69" s="1"/>
  <c r="H73"/>
  <c r="I73" s="1"/>
  <c r="H77"/>
  <c r="I77" s="1"/>
  <c r="H81"/>
  <c r="I81" s="1"/>
  <c r="H85"/>
  <c r="I85" s="1"/>
  <c r="F65"/>
  <c r="A67"/>
  <c r="E67" s="1"/>
  <c r="H68"/>
  <c r="I68" s="1"/>
  <c r="D70"/>
  <c r="H72"/>
  <c r="I72" s="1"/>
  <c r="D74"/>
  <c r="H76"/>
  <c r="I76" s="1"/>
  <c r="D78"/>
  <c r="H80"/>
  <c r="I80" s="1"/>
  <c r="D82"/>
  <c r="H84"/>
  <c r="I84" s="1"/>
  <c r="H36"/>
  <c r="D38"/>
  <c r="D42"/>
  <c r="D46"/>
  <c r="D50"/>
  <c r="D54"/>
  <c r="H56"/>
  <c r="I56" s="1"/>
  <c r="H78"/>
  <c r="I78" s="1"/>
  <c r="D65"/>
  <c r="D69"/>
  <c r="H71"/>
  <c r="I71" s="1"/>
  <c r="D73"/>
  <c r="H75"/>
  <c r="I75" s="1"/>
  <c r="D77"/>
  <c r="H79"/>
  <c r="I79" s="1"/>
  <c r="D81"/>
  <c r="H83"/>
  <c r="I83" s="1"/>
  <c r="D85"/>
  <c r="D37"/>
  <c r="D41"/>
  <c r="D45"/>
  <c r="D49"/>
  <c r="D53"/>
  <c r="H55"/>
  <c r="I55" s="1"/>
  <c r="E21"/>
  <c r="F21"/>
  <c r="D27"/>
  <c r="D26"/>
  <c r="D19"/>
  <c r="G18"/>
  <c r="D21"/>
  <c r="H37"/>
  <c r="I37" s="1"/>
  <c r="G37"/>
  <c r="F37"/>
  <c r="H38"/>
  <c r="I38" s="1"/>
  <c r="G38"/>
  <c r="F38"/>
  <c r="H39"/>
  <c r="I39" s="1"/>
  <c r="G39"/>
  <c r="F39"/>
  <c r="H40"/>
  <c r="I40" s="1"/>
  <c r="G40"/>
  <c r="F40"/>
  <c r="H41"/>
  <c r="I41" s="1"/>
  <c r="G41"/>
  <c r="F41"/>
  <c r="H42"/>
  <c r="I42" s="1"/>
  <c r="G42"/>
  <c r="F42"/>
  <c r="H43"/>
  <c r="I43" s="1"/>
  <c r="G43"/>
  <c r="F43"/>
  <c r="H44"/>
  <c r="I44" s="1"/>
  <c r="G44"/>
  <c r="F44"/>
  <c r="H45"/>
  <c r="I45" s="1"/>
  <c r="G45"/>
  <c r="F45"/>
  <c r="H46"/>
  <c r="I46" s="1"/>
  <c r="G46"/>
  <c r="F46"/>
  <c r="H47"/>
  <c r="I47" s="1"/>
  <c r="G47"/>
  <c r="F47"/>
  <c r="H48"/>
  <c r="I48" s="1"/>
  <c r="G48"/>
  <c r="F48"/>
  <c r="H49"/>
  <c r="I49" s="1"/>
  <c r="G49"/>
  <c r="F49"/>
  <c r="H50"/>
  <c r="I50" s="1"/>
  <c r="G50"/>
  <c r="F50"/>
  <c r="H51"/>
  <c r="I51" s="1"/>
  <c r="G51"/>
  <c r="F51"/>
  <c r="H52"/>
  <c r="I52" s="1"/>
  <c r="G52"/>
  <c r="F52"/>
  <c r="H53"/>
  <c r="I53" s="1"/>
  <c r="G53"/>
  <c r="F53"/>
  <c r="H54"/>
  <c r="I54" s="1"/>
  <c r="G54"/>
  <c r="F54"/>
  <c r="F55"/>
  <c r="F56"/>
  <c r="F36"/>
  <c r="G55"/>
  <c r="G56"/>
  <c r="H67"/>
  <c r="I67" s="1"/>
  <c r="H66"/>
  <c r="I66" s="1"/>
  <c r="F68"/>
  <c r="F69"/>
  <c r="F70"/>
  <c r="F71"/>
  <c r="F72"/>
  <c r="F73"/>
  <c r="F74"/>
  <c r="F75"/>
  <c r="F76"/>
  <c r="F77"/>
  <c r="F78"/>
  <c r="F79"/>
  <c r="F80"/>
  <c r="F81"/>
  <c r="F82"/>
  <c r="F84"/>
  <c r="F85"/>
  <c r="G68"/>
  <c r="G69"/>
  <c r="G70"/>
  <c r="G71"/>
  <c r="G72"/>
  <c r="G73"/>
  <c r="G74"/>
  <c r="G75"/>
  <c r="G76"/>
  <c r="G77"/>
  <c r="G78"/>
  <c r="G79"/>
  <c r="G80"/>
  <c r="G81"/>
  <c r="G82"/>
  <c r="G83"/>
  <c r="G84"/>
  <c r="G85"/>
  <c r="F83"/>
  <c r="C14" i="11"/>
  <c r="C15"/>
  <c r="C28"/>
  <c r="B28"/>
  <c r="B15"/>
  <c r="B14"/>
  <c r="B8"/>
  <c r="G21" i="9" l="1"/>
  <c r="F66"/>
  <c r="G66"/>
  <c r="C67"/>
  <c r="F67" s="1"/>
  <c r="E19"/>
  <c r="F19" s="1"/>
  <c r="E9" i="4"/>
  <c r="E7"/>
  <c r="E5"/>
  <c r="D11"/>
  <c r="E10"/>
  <c r="B11"/>
  <c r="C9"/>
  <c r="C4"/>
  <c r="C6"/>
  <c r="C8"/>
  <c r="C10"/>
  <c r="C5"/>
  <c r="C7"/>
  <c r="E6"/>
  <c r="E11"/>
  <c r="E8"/>
  <c r="C11"/>
  <c r="D67" i="9" l="1"/>
  <c r="G67"/>
  <c r="D25"/>
</calcChain>
</file>

<file path=xl/sharedStrings.xml><?xml version="1.0" encoding="utf-8"?>
<sst xmlns="http://schemas.openxmlformats.org/spreadsheetml/2006/main" count="168" uniqueCount="133">
  <si>
    <t>Показатели</t>
  </si>
  <si>
    <t>1 год</t>
  </si>
  <si>
    <t>2 год</t>
  </si>
  <si>
    <t>Ставка налога при УСН (доходы минус расходы), %</t>
  </si>
  <si>
    <t>Заемные средства, тыс. руб.</t>
  </si>
  <si>
    <t>Прогноз инвестиций для клининговой компании, тыс. руб.</t>
  </si>
  <si>
    <t>месяц</t>
  </si>
  <si>
    <t>инвестиции, тыс. руб.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</si>
  <si>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</si>
  <si>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</si>
  <si>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</si>
  <si>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</si>
  <si>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</si>
  <si>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</si>
  <si>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</si>
  <si>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</si>
  <si>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</si>
  <si>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</si>
  <si>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</si>
  <si>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</si>
  <si>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Внутренняя норма доходности (IRR), %</t>
  </si>
  <si>
    <t>Эффективность освоения инвестиций</t>
  </si>
  <si>
    <t>1-й год</t>
  </si>
  <si>
    <t>2-й год</t>
  </si>
  <si>
    <t>итого:</t>
  </si>
  <si>
    <t>Статьи расходов</t>
  </si>
  <si>
    <t>Сумма, руб</t>
  </si>
  <si>
    <t>Структура, %</t>
  </si>
  <si>
    <t>Сумма, руб.</t>
  </si>
  <si>
    <t>1. Регистрация</t>
  </si>
  <si>
    <t>2. Реклама</t>
  </si>
  <si>
    <t>3. Коммунальные платежи</t>
  </si>
  <si>
    <t>4. Заработная плата с отчислениями на социальные нужды</t>
  </si>
  <si>
    <t>5. Расходы на содержание транспорта</t>
  </si>
  <si>
    <t>6. Спецодежда, инструменты, бытовая химия</t>
  </si>
  <si>
    <t>7. Прочие расходы</t>
  </si>
  <si>
    <t>Движения денежного потока по проекту</t>
  </si>
  <si>
    <t>Годы</t>
  </si>
  <si>
    <t>Инвестиции</t>
  </si>
  <si>
    <t>Финансирование, всего</t>
  </si>
  <si>
    <t>в том числе, собственные средства</t>
  </si>
  <si>
    <t>Доход (выручка)</t>
  </si>
  <si>
    <t>Расходы</t>
  </si>
  <si>
    <t>Прибыль до налогообложения</t>
  </si>
  <si>
    <t>Налоги</t>
  </si>
  <si>
    <t>Чистый денежный поток (NCF)</t>
  </si>
  <si>
    <t>Индекс доходности</t>
  </si>
  <si>
    <t>Период окупаемости инвестиционных затрат</t>
  </si>
  <si>
    <t>Показатели деятельности</t>
  </si>
  <si>
    <t>Доход (выручка), руб.</t>
  </si>
  <si>
    <t>Расход, руб.</t>
  </si>
  <si>
    <t>Прибыль до налогообложения, руб.</t>
  </si>
  <si>
    <t>Налоги (УСН, доходы минус расходы, 15%), руб.</t>
  </si>
  <si>
    <t>Чистая прибыль, руб.</t>
  </si>
  <si>
    <t>Рентабельность, %</t>
  </si>
  <si>
    <t xml:space="preserve">Расчет точки безубыточности 1 год </t>
  </si>
  <si>
    <t>Затраты постоянные (Зпост.), р.</t>
  </si>
  <si>
    <t>Затраты переменные (Зпер.), р.</t>
  </si>
  <si>
    <t>Цена (доход) с 1 ед. продукции (Р), р.</t>
  </si>
  <si>
    <t>Объем производства, кв.м.</t>
  </si>
  <si>
    <t>Постоянные затраты, р.</t>
  </si>
  <si>
    <t>Переменные затраты, р.</t>
  </si>
  <si>
    <t>Валовые (общие) затраты, р.</t>
  </si>
  <si>
    <t>Выручка (доход), р.</t>
  </si>
  <si>
    <t>Маржинальный доход, р.</t>
  </si>
  <si>
    <t>Чистая прибыль, р.</t>
  </si>
  <si>
    <t>Кромка безопасности, р.</t>
  </si>
  <si>
    <t>Кромка безопасности, %</t>
  </si>
  <si>
    <t xml:space="preserve">Расчет точки безубыточности 2 год </t>
  </si>
  <si>
    <t>Ставка заемных средств, %</t>
  </si>
  <si>
    <t>Расчёт показателей инвестиционного проекта</t>
  </si>
  <si>
    <t>Ставка дисконтирования:</t>
  </si>
  <si>
    <t>Денежные потоки:</t>
  </si>
  <si>
    <t>Всего</t>
  </si>
  <si>
    <t>Поступления</t>
  </si>
  <si>
    <t>Платежи</t>
  </si>
  <si>
    <t>Денежный поток</t>
  </si>
  <si>
    <t>Денежный поток нарастающим итогом</t>
  </si>
  <si>
    <t>Номер года</t>
  </si>
  <si>
    <t>Дисконтированный денежный поток</t>
  </si>
  <si>
    <t>Скорректированный денежный поток</t>
  </si>
  <si>
    <t>Срок окупаемости проекта, лет</t>
  </si>
  <si>
    <t>Чистая приведённая стоимость (NPV), руб.</t>
  </si>
  <si>
    <t>Данные для расчетов</t>
  </si>
  <si>
    <t>Собственные средства, тыс. руб.</t>
  </si>
  <si>
    <t>Ставка дисконтирования, %</t>
  </si>
  <si>
    <r>
      <t>Средняя цена услуги за 1м</t>
    </r>
    <r>
      <rPr>
        <vertAlign val="superscript"/>
        <sz val="14"/>
        <color indexed="8"/>
        <rFont val="Times New Roman"/>
        <family val="1"/>
        <charset val="204"/>
      </rPr>
      <t>2</t>
    </r>
    <r>
      <rPr>
        <sz val="14"/>
        <color indexed="8"/>
        <rFont val="Times New Roman"/>
        <family val="1"/>
        <charset val="204"/>
      </rPr>
      <t>, руб.</t>
    </r>
  </si>
  <si>
    <r>
      <t>Нагрузка на 1 уборщика,  м</t>
    </r>
    <r>
      <rPr>
        <vertAlign val="superscript"/>
        <sz val="14"/>
        <color indexed="8"/>
        <rFont val="Times New Roman"/>
        <family val="1"/>
        <charset val="204"/>
      </rPr>
      <t>2</t>
    </r>
  </si>
  <si>
    <t>600-800</t>
  </si>
  <si>
    <t>Инвестиции, тыс.руб.</t>
  </si>
  <si>
    <t>Норма доходности, %</t>
  </si>
  <si>
    <t>1год</t>
  </si>
  <si>
    <t>2год</t>
  </si>
  <si>
    <t>Выручка</t>
  </si>
  <si>
    <t>Себестоимость</t>
  </si>
  <si>
    <t>Переменные затраты</t>
  </si>
  <si>
    <t>Маржинальная прибыль</t>
  </si>
  <si>
    <t>Постоянные затраты</t>
  </si>
  <si>
    <t>Операционная прибыль</t>
  </si>
  <si>
    <t>Налог (УСН 15%, от прибыли)</t>
  </si>
  <si>
    <t>Чистая прибыль</t>
  </si>
  <si>
    <t>План на будущие периоды Доходов и расходов</t>
  </si>
  <si>
    <t>лист 3</t>
  </si>
  <si>
    <t>На 01.01.2020</t>
  </si>
  <si>
    <t>На 01.01.2021</t>
  </si>
  <si>
    <t>Активы</t>
  </si>
  <si>
    <r>
      <t>I.</t>
    </r>
    <r>
      <rPr>
        <b/>
        <sz val="7"/>
        <color theme="1"/>
        <rFont val="Times New Roman"/>
        <family val="1"/>
        <charset val="204"/>
      </rPr>
      <t xml:space="preserve">                   </t>
    </r>
    <r>
      <rPr>
        <b/>
        <sz val="12"/>
        <color theme="1"/>
        <rFont val="Times New Roman"/>
        <family val="1"/>
        <charset val="204"/>
      </rPr>
      <t>Внеоборотные активы</t>
    </r>
  </si>
  <si>
    <t>Нематериальные активы</t>
  </si>
  <si>
    <t>Основные средства</t>
  </si>
  <si>
    <t>Итого по разделу I</t>
  </si>
  <si>
    <r>
      <t>II.</t>
    </r>
    <r>
      <rPr>
        <b/>
        <sz val="7"/>
        <color theme="1"/>
        <rFont val="Times New Roman"/>
        <family val="1"/>
        <charset val="204"/>
      </rPr>
      <t xml:space="preserve">                </t>
    </r>
    <r>
      <rPr>
        <b/>
        <sz val="12"/>
        <color theme="1"/>
        <rFont val="Times New Roman"/>
        <family val="1"/>
        <charset val="204"/>
      </rPr>
      <t>Оборотные активы</t>
    </r>
  </si>
  <si>
    <t xml:space="preserve">Запасы </t>
  </si>
  <si>
    <t>Дебиторская задолженность</t>
  </si>
  <si>
    <t>Финансовые вложения (за исключением денежных эквивалентов)</t>
  </si>
  <si>
    <t>Денежные средства и денежные эквиваленты</t>
  </si>
  <si>
    <t>Итого по разделу II</t>
  </si>
  <si>
    <t>Баланс</t>
  </si>
  <si>
    <t>Пассивы</t>
  </si>
  <si>
    <r>
      <t>III.</t>
    </r>
    <r>
      <rPr>
        <b/>
        <sz val="7"/>
        <color theme="1"/>
        <rFont val="Times New Roman"/>
        <family val="1"/>
        <charset val="204"/>
      </rPr>
      <t xml:space="preserve">             </t>
    </r>
    <r>
      <rPr>
        <b/>
        <sz val="12"/>
        <color theme="1"/>
        <rFont val="Times New Roman"/>
        <family val="1"/>
        <charset val="204"/>
      </rPr>
      <t>Капитал и резервы</t>
    </r>
  </si>
  <si>
    <t>Уставный капитал (складочный капитал, уставный фонд, вклады товарищей)</t>
  </si>
  <si>
    <t> 300000</t>
  </si>
  <si>
    <t>Нераспределенная прибыль (непокрытый убыток)</t>
  </si>
  <si>
    <t>Итого по разделу III</t>
  </si>
  <si>
    <r>
      <t>IV.</t>
    </r>
    <r>
      <rPr>
        <b/>
        <sz val="7"/>
        <color theme="1"/>
        <rFont val="Times New Roman"/>
        <family val="1"/>
        <charset val="204"/>
      </rPr>
      <t xml:space="preserve">             </t>
    </r>
    <r>
      <rPr>
        <b/>
        <sz val="12"/>
        <color theme="1"/>
        <rFont val="Times New Roman"/>
        <family val="1"/>
        <charset val="204"/>
      </rPr>
      <t>Долгосрочные обязательства</t>
    </r>
  </si>
  <si>
    <t>Заемные средства</t>
  </si>
  <si>
    <t>Итого по разделу IV</t>
  </si>
  <si>
    <r>
      <t>V.</t>
    </r>
    <r>
      <rPr>
        <b/>
        <sz val="7"/>
        <color theme="1"/>
        <rFont val="Times New Roman"/>
        <family val="1"/>
        <charset val="204"/>
      </rPr>
      <t xml:space="preserve">                </t>
    </r>
    <r>
      <rPr>
        <b/>
        <sz val="12"/>
        <color theme="1"/>
        <rFont val="Times New Roman"/>
        <family val="1"/>
        <charset val="204"/>
      </rPr>
      <t>Краткосрочные обязательства</t>
    </r>
  </si>
  <si>
    <t>Кредиторская задолженность</t>
  </si>
  <si>
    <t>Итого по разделу V</t>
  </si>
  <si>
    <t xml:space="preserve">Прогнозный баланс </t>
  </si>
  <si>
    <t>руб.</t>
  </si>
  <si>
    <t> 302061</t>
  </si>
  <si>
    <t>Структура расходов</t>
  </si>
</sst>
</file>

<file path=xl/styles.xml><?xml version="1.0" encoding="utf-8"?>
<styleSheet xmlns="http://schemas.openxmlformats.org/spreadsheetml/2006/main">
  <numFmts count="3">
    <numFmt numFmtId="43" formatCode="_-* #,##0.00_р_._-;\-* #,##0.00_р_._-;_-* &quot;-&quot;??_р_._-;_-@_-"/>
    <numFmt numFmtId="164" formatCode="0.000"/>
    <numFmt numFmtId="165" formatCode="#,##0_ ;[Red]\-#,##0\ "/>
  </numFmts>
  <fonts count="24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Verdana"/>
      <family val="2"/>
      <charset val="204"/>
    </font>
    <font>
      <sz val="8"/>
      <name val="Verdana"/>
      <family val="2"/>
      <charset val="204"/>
    </font>
    <font>
      <sz val="1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vertAlign val="superscript"/>
      <sz val="14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entury Gothic"/>
      <family val="2"/>
      <charset val="204"/>
    </font>
    <font>
      <b/>
      <i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7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CCFFCC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92">
    <xf numFmtId="0" fontId="0" fillId="0" borderId="0" xfId="0"/>
    <xf numFmtId="0" fontId="0" fillId="0" borderId="1" xfId="0" applyBorder="1"/>
    <xf numFmtId="0" fontId="11" fillId="0" borderId="1" xfId="0" applyFont="1" applyBorder="1"/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wrapText="1"/>
    </xf>
    <xf numFmtId="0" fontId="10" fillId="0" borderId="1" xfId="0" applyFont="1" applyBorder="1"/>
    <xf numFmtId="2" fontId="11" fillId="0" borderId="1" xfId="0" applyNumberFormat="1" applyFont="1" applyBorder="1"/>
    <xf numFmtId="164" fontId="11" fillId="0" borderId="1" xfId="0" applyNumberFormat="1" applyFont="1" applyBorder="1"/>
    <xf numFmtId="0" fontId="11" fillId="0" borderId="1" xfId="0" applyFont="1" applyBorder="1" applyAlignment="1">
      <alignment horizontal="center"/>
    </xf>
    <xf numFmtId="2" fontId="10" fillId="0" borderId="1" xfId="0" applyNumberFormat="1" applyFont="1" applyBorder="1"/>
    <xf numFmtId="2" fontId="11" fillId="0" borderId="0" xfId="0" applyNumberFormat="1" applyFont="1" applyBorder="1"/>
    <xf numFmtId="0" fontId="11" fillId="0" borderId="0" xfId="0" applyFont="1" applyBorder="1"/>
    <xf numFmtId="1" fontId="11" fillId="0" borderId="1" xfId="0" applyNumberFormat="1" applyFont="1" applyBorder="1" applyAlignment="1">
      <alignment horizontal="center"/>
    </xf>
    <xf numFmtId="0" fontId="0" fillId="0" borderId="1" xfId="0" applyFont="1" applyBorder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 vertical="center" wrapText="1"/>
    </xf>
    <xf numFmtId="2" fontId="11" fillId="0" borderId="1" xfId="0" applyNumberFormat="1" applyFont="1" applyBorder="1" applyAlignment="1">
      <alignment wrapText="1"/>
    </xf>
    <xf numFmtId="0" fontId="4" fillId="2" borderId="1" xfId="0" applyFont="1" applyFill="1" applyBorder="1" applyAlignment="1">
      <alignment wrapText="1"/>
    </xf>
    <xf numFmtId="2" fontId="11" fillId="2" borderId="1" xfId="0" applyNumberFormat="1" applyFont="1" applyFill="1" applyBorder="1" applyAlignment="1">
      <alignment wrapText="1"/>
    </xf>
    <xf numFmtId="0" fontId="3" fillId="0" borderId="0" xfId="0" applyFont="1"/>
    <xf numFmtId="0" fontId="4" fillId="0" borderId="1" xfId="0" applyFont="1" applyBorder="1" applyAlignment="1">
      <alignment horizontal="center" wrapText="1"/>
    </xf>
    <xf numFmtId="9" fontId="11" fillId="3" borderId="1" xfId="1" applyFont="1" applyFill="1" applyBorder="1"/>
    <xf numFmtId="165" fontId="12" fillId="0" borderId="0" xfId="0" applyNumberFormat="1" applyFont="1" applyFill="1" applyBorder="1"/>
    <xf numFmtId="9" fontId="12" fillId="0" borderId="0" xfId="1" applyFont="1" applyBorder="1"/>
    <xf numFmtId="165" fontId="11" fillId="0" borderId="1" xfId="0" applyNumberFormat="1" applyFont="1" applyBorder="1"/>
    <xf numFmtId="0" fontId="11" fillId="0" borderId="0" xfId="0" applyFont="1"/>
    <xf numFmtId="165" fontId="11" fillId="3" borderId="1" xfId="0" applyNumberFormat="1" applyFont="1" applyFill="1" applyBorder="1"/>
    <xf numFmtId="0" fontId="16" fillId="0" borderId="8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7" fillId="0" borderId="10" xfId="0" applyFont="1" applyBorder="1" applyAlignment="1">
      <alignment vertical="center"/>
    </xf>
    <xf numFmtId="0" fontId="17" fillId="0" borderId="11" xfId="0" applyFont="1" applyBorder="1" applyAlignment="1">
      <alignment horizontal="right" vertical="center"/>
    </xf>
    <xf numFmtId="0" fontId="18" fillId="0" borderId="8" xfId="0" applyFont="1" applyBorder="1" applyAlignment="1">
      <alignment vertical="center" wrapText="1"/>
    </xf>
    <xf numFmtId="0" fontId="18" fillId="0" borderId="9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 wrapText="1"/>
    </xf>
    <xf numFmtId="1" fontId="8" fillId="0" borderId="1" xfId="0" applyNumberFormat="1" applyFont="1" applyFill="1" applyBorder="1" applyAlignment="1">
      <alignment vertical="center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vertical="center" wrapText="1"/>
    </xf>
    <xf numFmtId="0" fontId="11" fillId="0" borderId="15" xfId="0" applyFont="1" applyBorder="1" applyAlignment="1">
      <alignment horizontal="right" vertical="center" wrapText="1"/>
    </xf>
    <xf numFmtId="0" fontId="4" fillId="0" borderId="1" xfId="0" applyFont="1" applyBorder="1" applyAlignment="1">
      <alignment wrapText="1"/>
    </xf>
    <xf numFmtId="0" fontId="10" fillId="0" borderId="14" xfId="0" applyFont="1" applyBorder="1" applyAlignment="1">
      <alignment horizontal="center" wrapText="1"/>
    </xf>
    <xf numFmtId="0" fontId="11" fillId="0" borderId="15" xfId="0" applyFont="1" applyBorder="1" applyAlignment="1">
      <alignment wrapText="1"/>
    </xf>
    <xf numFmtId="0" fontId="11" fillId="0" borderId="14" xfId="0" applyFont="1" applyBorder="1" applyAlignment="1">
      <alignment wrapText="1" indent="1"/>
    </xf>
    <xf numFmtId="0" fontId="11" fillId="0" borderId="15" xfId="0" applyFont="1" applyBorder="1" applyAlignment="1">
      <alignment horizontal="right" wrapText="1"/>
    </xf>
    <xf numFmtId="0" fontId="21" fillId="0" borderId="15" xfId="0" applyFont="1" applyBorder="1" applyAlignment="1">
      <alignment wrapText="1"/>
    </xf>
    <xf numFmtId="0" fontId="10" fillId="0" borderId="15" xfId="0" applyFont="1" applyBorder="1" applyAlignment="1">
      <alignment horizontal="right" wrapText="1"/>
    </xf>
    <xf numFmtId="0" fontId="8" fillId="0" borderId="15" xfId="0" applyFont="1" applyBorder="1" applyAlignment="1">
      <alignment horizontal="right" vertical="center" wrapText="1"/>
    </xf>
    <xf numFmtId="0" fontId="10" fillId="0" borderId="14" xfId="0" applyFont="1" applyBorder="1" applyAlignment="1">
      <alignment wrapText="1" indent="8"/>
    </xf>
    <xf numFmtId="0" fontId="23" fillId="0" borderId="0" xfId="0" applyFont="1" applyAlignment="1">
      <alignment horizontal="center" vertical="center"/>
    </xf>
    <xf numFmtId="0" fontId="13" fillId="0" borderId="12" xfId="0" applyFont="1" applyBorder="1" applyAlignment="1">
      <alignment horizontal="center" vertical="top" wrapText="1"/>
    </xf>
    <xf numFmtId="0" fontId="13" fillId="0" borderId="13" xfId="0" applyFont="1" applyBorder="1" applyAlignment="1">
      <alignment horizontal="center" wrapText="1"/>
    </xf>
    <xf numFmtId="0" fontId="8" fillId="0" borderId="15" xfId="0" applyFont="1" applyBorder="1" applyAlignment="1">
      <alignment horizontal="right" wrapText="1"/>
    </xf>
    <xf numFmtId="0" fontId="10" fillId="0" borderId="14" xfId="0" applyFont="1" applyBorder="1" applyAlignment="1">
      <alignment horizontal="left" wrapText="1" indent="8"/>
    </xf>
    <xf numFmtId="0" fontId="11" fillId="0" borderId="0" xfId="0" applyFont="1" applyAlignment="1">
      <alignment horizontal="right"/>
    </xf>
    <xf numFmtId="165" fontId="11" fillId="0" borderId="6" xfId="0" applyNumberFormat="1" applyFont="1" applyBorder="1"/>
    <xf numFmtId="0" fontId="11" fillId="0" borderId="1" xfId="2" applyNumberFormat="1" applyFont="1" applyBorder="1" applyAlignment="1">
      <alignment horizontal="center"/>
    </xf>
    <xf numFmtId="165" fontId="11" fillId="0" borderId="16" xfId="0" applyNumberFormat="1" applyFont="1" applyBorder="1"/>
    <xf numFmtId="165" fontId="11" fillId="0" borderId="4" xfId="0" applyNumberFormat="1" applyFont="1" applyBorder="1"/>
    <xf numFmtId="0" fontId="2" fillId="0" borderId="0" xfId="0" applyFont="1" applyAlignment="1">
      <alignment vertical="center" wrapText="1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3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2" fontId="11" fillId="0" borderId="3" xfId="0" applyNumberFormat="1" applyFont="1" applyBorder="1" applyAlignment="1">
      <alignment horizontal="center"/>
    </xf>
    <xf numFmtId="2" fontId="11" fillId="0" borderId="7" xfId="0" applyNumberFormat="1" applyFont="1" applyBorder="1" applyAlignment="1">
      <alignment horizontal="center"/>
    </xf>
    <xf numFmtId="2" fontId="11" fillId="0" borderId="4" xfId="0" applyNumberFormat="1" applyFont="1" applyBorder="1" applyAlignment="1">
      <alignment horizontal="center"/>
    </xf>
    <xf numFmtId="0" fontId="11" fillId="0" borderId="5" xfId="0" applyFont="1" applyBorder="1" applyAlignment="1">
      <alignment horizontal="center" wrapText="1"/>
    </xf>
    <xf numFmtId="0" fontId="11" fillId="0" borderId="6" xfId="0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165" fontId="11" fillId="0" borderId="0" xfId="0" applyNumberFormat="1" applyFont="1" applyFill="1" applyBorder="1" applyAlignment="1">
      <alignment horizontal="center"/>
    </xf>
    <xf numFmtId="165" fontId="13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left" indent="1"/>
    </xf>
    <xf numFmtId="0" fontId="14" fillId="0" borderId="0" xfId="0" applyFont="1" applyBorder="1" applyAlignment="1">
      <alignment horizontal="center" vertical="center" wrapText="1"/>
    </xf>
    <xf numFmtId="165" fontId="14" fillId="0" borderId="0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165" fontId="13" fillId="0" borderId="3" xfId="0" applyNumberFormat="1" applyFont="1" applyBorder="1" applyAlignment="1">
      <alignment horizontal="center"/>
    </xf>
    <xf numFmtId="165" fontId="13" fillId="0" borderId="7" xfId="0" applyNumberFormat="1" applyFont="1" applyBorder="1" applyAlignment="1">
      <alignment horizontal="center"/>
    </xf>
    <xf numFmtId="165" fontId="13" fillId="0" borderId="4" xfId="0" applyNumberFormat="1" applyFont="1" applyBorder="1" applyAlignment="1">
      <alignment horizontal="center"/>
    </xf>
  </cellXfs>
  <cellStyles count="3">
    <cellStyle name="Обычный" xfId="0" builtinId="0"/>
    <cellStyle name="Процентный" xfId="1" builtinId="5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>
      <selection activeCell="K9" sqref="K9"/>
    </sheetView>
  </sheetViews>
  <sheetFormatPr defaultRowHeight="15"/>
  <cols>
    <col min="1" max="1" width="63.5703125" customWidth="1"/>
    <col min="2" max="2" width="14.7109375" customWidth="1"/>
    <col min="3" max="3" width="15" customWidth="1"/>
  </cols>
  <sheetData>
    <row r="1" spans="1:3" ht="36" customHeight="1" thickBot="1">
      <c r="A1" s="68" t="s">
        <v>83</v>
      </c>
      <c r="B1" s="68"/>
      <c r="C1" s="68"/>
    </row>
    <row r="2" spans="1:3" ht="19.5" thickBot="1">
      <c r="A2" s="28" t="s">
        <v>0</v>
      </c>
      <c r="B2" s="29" t="s">
        <v>1</v>
      </c>
      <c r="C2" s="29" t="s">
        <v>2</v>
      </c>
    </row>
    <row r="3" spans="1:3" ht="19.5" thickBot="1">
      <c r="A3" s="30" t="s">
        <v>84</v>
      </c>
      <c r="B3" s="31">
        <v>300</v>
      </c>
      <c r="C3" s="31">
        <v>0</v>
      </c>
    </row>
    <row r="4" spans="1:3" ht="19.5" thickBot="1">
      <c r="A4" s="30" t="s">
        <v>4</v>
      </c>
      <c r="B4" s="31">
        <v>300</v>
      </c>
      <c r="C4" s="31">
        <v>0</v>
      </c>
    </row>
    <row r="5" spans="1:3" ht="19.5" thickBot="1">
      <c r="A5" s="30" t="s">
        <v>69</v>
      </c>
      <c r="B5" s="31">
        <v>6</v>
      </c>
      <c r="C5" s="31">
        <v>6</v>
      </c>
    </row>
    <row r="6" spans="1:3" ht="19.5" thickBot="1">
      <c r="A6" s="30" t="s">
        <v>85</v>
      </c>
      <c r="B6" s="31">
        <v>12</v>
      </c>
      <c r="C6" s="31">
        <v>12</v>
      </c>
    </row>
    <row r="7" spans="1:3" ht="19.5" thickBot="1">
      <c r="A7" s="30" t="s">
        <v>3</v>
      </c>
      <c r="B7" s="31">
        <v>15</v>
      </c>
      <c r="C7" s="31">
        <v>15</v>
      </c>
    </row>
    <row r="8" spans="1:3" ht="23.25" thickBot="1">
      <c r="A8" s="30" t="s">
        <v>86</v>
      </c>
      <c r="B8" s="31">
        <v>50</v>
      </c>
      <c r="C8" s="31">
        <v>50</v>
      </c>
    </row>
    <row r="9" spans="1:3" ht="23.25" thickBot="1">
      <c r="A9" s="30" t="s">
        <v>87</v>
      </c>
      <c r="B9" s="31" t="s">
        <v>88</v>
      </c>
      <c r="C9" s="31" t="s">
        <v>88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1"/>
  <sheetViews>
    <sheetView workbookViewId="0">
      <selection activeCell="I12" sqref="I12"/>
    </sheetView>
  </sheetViews>
  <sheetFormatPr defaultRowHeight="15"/>
  <cols>
    <col min="1" max="1" width="12" customWidth="1"/>
    <col min="6" max="6" width="10" customWidth="1"/>
    <col min="10" max="10" width="9.5703125" customWidth="1"/>
  </cols>
  <sheetData>
    <row r="1" spans="1:25" ht="40.5" customHeight="1">
      <c r="A1" s="69" t="s">
        <v>5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</row>
    <row r="2" spans="1:25" ht="24.75" customHeight="1">
      <c r="A2" s="39" t="s">
        <v>6</v>
      </c>
      <c r="B2" s="40" t="s">
        <v>8</v>
      </c>
      <c r="C2" s="40" t="s">
        <v>9</v>
      </c>
      <c r="D2" s="40" t="s">
        <v>10</v>
      </c>
      <c r="E2" s="40" t="s">
        <v>11</v>
      </c>
      <c r="F2" s="40" t="s">
        <v>12</v>
      </c>
      <c r="G2" s="40" t="s">
        <v>13</v>
      </c>
      <c r="H2" s="40" t="s">
        <v>14</v>
      </c>
      <c r="I2" s="40" t="s">
        <v>15</v>
      </c>
      <c r="J2" s="40" t="s">
        <v>16</v>
      </c>
      <c r="K2" s="40" t="s">
        <v>17</v>
      </c>
      <c r="L2" s="40" t="s">
        <v>18</v>
      </c>
      <c r="M2" s="40" t="s">
        <v>19</v>
      </c>
      <c r="N2" s="40" t="s">
        <v>8</v>
      </c>
      <c r="O2" s="40" t="s">
        <v>9</v>
      </c>
      <c r="P2" s="40" t="s">
        <v>10</v>
      </c>
      <c r="Q2" s="40" t="s">
        <v>11</v>
      </c>
      <c r="R2" s="41" t="s">
        <v>12</v>
      </c>
      <c r="S2" s="41" t="s">
        <v>13</v>
      </c>
      <c r="T2" s="41" t="s">
        <v>14</v>
      </c>
      <c r="U2" s="41" t="s">
        <v>15</v>
      </c>
      <c r="V2" s="41" t="s">
        <v>16</v>
      </c>
      <c r="W2" s="41" t="s">
        <v>17</v>
      </c>
      <c r="X2" s="41" t="s">
        <v>18</v>
      </c>
      <c r="Y2" s="41" t="s">
        <v>19</v>
      </c>
    </row>
    <row r="3" spans="1:25" ht="37.5" customHeight="1">
      <c r="A3" s="42" t="s">
        <v>7</v>
      </c>
      <c r="B3" s="43">
        <v>150</v>
      </c>
      <c r="C3" s="43">
        <v>200</v>
      </c>
      <c r="D3" s="43">
        <v>250</v>
      </c>
      <c r="E3" s="43">
        <v>300</v>
      </c>
      <c r="F3" s="43">
        <v>350</v>
      </c>
      <c r="G3" s="43">
        <v>400</v>
      </c>
      <c r="H3" s="43">
        <v>450</v>
      </c>
      <c r="I3" s="43">
        <v>500</v>
      </c>
      <c r="J3" s="43">
        <v>550</v>
      </c>
      <c r="K3" s="43">
        <v>600</v>
      </c>
      <c r="L3" s="43">
        <v>650</v>
      </c>
      <c r="M3" s="43">
        <v>700</v>
      </c>
      <c r="N3" s="43">
        <v>750</v>
      </c>
      <c r="O3" s="43">
        <v>800</v>
      </c>
      <c r="P3" s="43">
        <v>850</v>
      </c>
      <c r="Q3" s="43">
        <v>900</v>
      </c>
      <c r="R3" s="43">
        <v>950</v>
      </c>
      <c r="S3" s="43">
        <v>1000</v>
      </c>
      <c r="T3" s="43">
        <v>1050</v>
      </c>
      <c r="U3" s="43">
        <v>1100</v>
      </c>
      <c r="V3" s="43">
        <v>1150</v>
      </c>
      <c r="W3" s="43">
        <v>1200</v>
      </c>
      <c r="X3" s="43">
        <v>1250</v>
      </c>
      <c r="Y3" s="43">
        <v>1300</v>
      </c>
    </row>
    <row r="9" spans="1:25" ht="30" customHeight="1" thickBot="1">
      <c r="A9" s="68" t="s">
        <v>21</v>
      </c>
      <c r="B9" s="68"/>
      <c r="C9" s="68"/>
      <c r="D9" s="68"/>
      <c r="E9" s="68"/>
      <c r="F9" s="68"/>
      <c r="G9" s="68"/>
      <c r="H9" s="68"/>
      <c r="I9" s="68"/>
      <c r="J9" s="68"/>
    </row>
    <row r="10" spans="1:25" ht="26.25" thickBot="1">
      <c r="A10" s="32" t="s">
        <v>89</v>
      </c>
      <c r="B10" s="33">
        <v>50</v>
      </c>
      <c r="C10" s="34">
        <v>100</v>
      </c>
      <c r="D10" s="33">
        <v>150</v>
      </c>
      <c r="E10" s="33">
        <v>200</v>
      </c>
      <c r="F10" s="33">
        <v>250</v>
      </c>
      <c r="G10" s="33">
        <v>300</v>
      </c>
      <c r="H10" s="33">
        <v>350</v>
      </c>
      <c r="I10" s="33">
        <v>400</v>
      </c>
      <c r="J10" s="33">
        <v>450</v>
      </c>
      <c r="K10" s="33">
        <v>500</v>
      </c>
      <c r="L10" s="33">
        <v>550</v>
      </c>
      <c r="M10" s="33">
        <v>600</v>
      </c>
      <c r="N10" s="33">
        <v>650</v>
      </c>
      <c r="O10" s="33">
        <v>700</v>
      </c>
      <c r="P10" s="33">
        <v>750</v>
      </c>
      <c r="Q10" s="33">
        <v>800</v>
      </c>
    </row>
    <row r="11" spans="1:25" ht="39" thickBot="1">
      <c r="A11" s="35" t="s">
        <v>90</v>
      </c>
      <c r="B11" s="36">
        <v>0</v>
      </c>
      <c r="C11" s="37">
        <v>0</v>
      </c>
      <c r="D11" s="36">
        <v>0</v>
      </c>
      <c r="E11" s="36">
        <v>5</v>
      </c>
      <c r="F11" s="36">
        <v>10</v>
      </c>
      <c r="G11" s="36">
        <v>15</v>
      </c>
      <c r="H11" s="36">
        <v>20</v>
      </c>
      <c r="I11" s="36">
        <v>25</v>
      </c>
      <c r="J11" s="36">
        <v>30</v>
      </c>
      <c r="K11" s="36">
        <v>35</v>
      </c>
      <c r="L11" s="36">
        <v>40</v>
      </c>
      <c r="M11" s="36">
        <v>45</v>
      </c>
      <c r="N11" s="36">
        <v>50</v>
      </c>
      <c r="O11" s="36">
        <v>55</v>
      </c>
      <c r="P11" s="36">
        <v>60</v>
      </c>
      <c r="Q11" s="36">
        <v>65</v>
      </c>
    </row>
  </sheetData>
  <mergeCells count="2">
    <mergeCell ref="A1:Y1"/>
    <mergeCell ref="A9:J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Q12"/>
  <sheetViews>
    <sheetView workbookViewId="0">
      <selection activeCell="Q9" sqref="Q9"/>
    </sheetView>
  </sheetViews>
  <sheetFormatPr defaultRowHeight="15"/>
  <cols>
    <col min="1" max="1" width="36.140625" customWidth="1"/>
    <col min="2" max="2" width="13.28515625" customWidth="1"/>
    <col min="3" max="3" width="13.42578125" customWidth="1"/>
    <col min="4" max="4" width="14.28515625" hidden="1" customWidth="1"/>
    <col min="5" max="5" width="5.85546875" customWidth="1"/>
  </cols>
  <sheetData>
    <row r="1" spans="1:17" ht="32.25" customHeight="1">
      <c r="A1" s="70" t="s">
        <v>101</v>
      </c>
      <c r="B1" s="71"/>
      <c r="C1" s="71"/>
      <c r="D1" s="71"/>
      <c r="E1" s="71"/>
    </row>
    <row r="2" spans="1:17" ht="15.75" thickBot="1"/>
    <row r="3" spans="1:17" ht="16.5" thickBot="1">
      <c r="A3" s="44" t="s">
        <v>0</v>
      </c>
      <c r="B3" s="45" t="s">
        <v>91</v>
      </c>
      <c r="C3" s="45" t="s">
        <v>92</v>
      </c>
    </row>
    <row r="4" spans="1:17" ht="16.5" thickBot="1">
      <c r="A4" s="46" t="s">
        <v>93</v>
      </c>
      <c r="B4" s="47">
        <v>1560000</v>
      </c>
      <c r="C4" s="47">
        <v>2610000</v>
      </c>
    </row>
    <row r="5" spans="1:17" ht="16.5" thickBot="1">
      <c r="A5" s="46" t="s">
        <v>94</v>
      </c>
      <c r="B5" s="47">
        <v>1213892</v>
      </c>
      <c r="C5" s="47">
        <v>1624790</v>
      </c>
    </row>
    <row r="6" spans="1:17" ht="16.5" thickBot="1">
      <c r="A6" s="46" t="s">
        <v>95</v>
      </c>
      <c r="B6" s="47">
        <v>809666</v>
      </c>
      <c r="C6" s="47">
        <v>1020368</v>
      </c>
    </row>
    <row r="7" spans="1:17" ht="16.5" thickBot="1">
      <c r="A7" s="46" t="s">
        <v>96</v>
      </c>
      <c r="B7" s="47">
        <v>750334</v>
      </c>
      <c r="C7" s="47">
        <v>1589632</v>
      </c>
    </row>
    <row r="8" spans="1:17" ht="16.5" thickBot="1">
      <c r="A8" s="46" t="s">
        <v>97</v>
      </c>
      <c r="B8" s="47">
        <v>404226</v>
      </c>
      <c r="C8" s="47">
        <v>604422</v>
      </c>
    </row>
    <row r="9" spans="1:17" ht="16.5" thickBot="1">
      <c r="A9" s="46" t="s">
        <v>98</v>
      </c>
      <c r="B9" s="47">
        <v>346108</v>
      </c>
      <c r="C9" s="47">
        <v>985210</v>
      </c>
      <c r="Q9" t="s">
        <v>102</v>
      </c>
    </row>
    <row r="10" spans="1:17" ht="16.5" thickBot="1">
      <c r="A10" s="46" t="s">
        <v>43</v>
      </c>
      <c r="B10" s="47">
        <v>346108</v>
      </c>
      <c r="C10" s="47">
        <v>985210</v>
      </c>
    </row>
    <row r="11" spans="1:17" ht="16.5" thickBot="1">
      <c r="A11" s="46" t="s">
        <v>99</v>
      </c>
      <c r="B11" s="47">
        <v>51916</v>
      </c>
      <c r="C11" s="47">
        <v>147782</v>
      </c>
    </row>
    <row r="12" spans="1:17" ht="16.5" thickBot="1">
      <c r="A12" s="46" t="s">
        <v>100</v>
      </c>
      <c r="B12" s="47">
        <v>294192</v>
      </c>
      <c r="C12" s="47">
        <v>837428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11"/>
  <sheetViews>
    <sheetView workbookViewId="0">
      <selection sqref="A1:E1"/>
    </sheetView>
  </sheetViews>
  <sheetFormatPr defaultRowHeight="15"/>
  <cols>
    <col min="1" max="1" width="46" customWidth="1"/>
    <col min="2" max="3" width="14" customWidth="1"/>
    <col min="4" max="5" width="13.85546875" customWidth="1"/>
  </cols>
  <sheetData>
    <row r="1" spans="1:5" ht="32.25" customHeight="1">
      <c r="A1" s="76" t="s">
        <v>132</v>
      </c>
      <c r="B1" s="71"/>
      <c r="C1" s="71"/>
      <c r="D1" s="71"/>
      <c r="E1" s="71"/>
    </row>
    <row r="2" spans="1:5" ht="15.75">
      <c r="A2" s="72" t="s">
        <v>25</v>
      </c>
      <c r="B2" s="74" t="s">
        <v>22</v>
      </c>
      <c r="C2" s="75"/>
      <c r="D2" s="74" t="s">
        <v>23</v>
      </c>
      <c r="E2" s="75"/>
    </row>
    <row r="3" spans="1:5" ht="15.75">
      <c r="A3" s="73"/>
      <c r="B3" s="8" t="s">
        <v>26</v>
      </c>
      <c r="C3" s="8" t="s">
        <v>27</v>
      </c>
      <c r="D3" s="8" t="s">
        <v>28</v>
      </c>
      <c r="E3" s="8" t="s">
        <v>27</v>
      </c>
    </row>
    <row r="4" spans="1:5" ht="15.75">
      <c r="A4" s="3" t="s">
        <v>29</v>
      </c>
      <c r="B4" s="6">
        <v>2500</v>
      </c>
      <c r="C4" s="6">
        <f>(B4/B11)*100</f>
        <v>0.20594912891756431</v>
      </c>
      <c r="D4" s="6">
        <v>0</v>
      </c>
      <c r="E4" s="2">
        <v>0</v>
      </c>
    </row>
    <row r="5" spans="1:5" ht="15.75">
      <c r="A5" s="2" t="s">
        <v>30</v>
      </c>
      <c r="B5" s="6">
        <v>15000</v>
      </c>
      <c r="C5" s="6">
        <f>(B5/B11)*100</f>
        <v>1.235694773505386</v>
      </c>
      <c r="D5" s="6">
        <v>13200</v>
      </c>
      <c r="E5" s="6">
        <f>(D5/D11)*100</f>
        <v>0.81241268102339381</v>
      </c>
    </row>
    <row r="6" spans="1:5" ht="15.75">
      <c r="A6" s="2" t="s">
        <v>31</v>
      </c>
      <c r="B6" s="6">
        <v>11280</v>
      </c>
      <c r="C6" s="6">
        <f>(B6/B11)*100</f>
        <v>0.92924246967605018</v>
      </c>
      <c r="D6" s="6">
        <v>14720</v>
      </c>
      <c r="E6" s="6">
        <f>(D6/D11)*100</f>
        <v>0.90596323217154218</v>
      </c>
    </row>
    <row r="7" spans="1:5" ht="31.5">
      <c r="A7" s="4" t="s">
        <v>32</v>
      </c>
      <c r="B7" s="6">
        <v>879840</v>
      </c>
      <c r="C7" s="6">
        <f>(B7/B11)*100</f>
        <v>72.480912634731922</v>
      </c>
      <c r="D7" s="6">
        <v>1231776</v>
      </c>
      <c r="E7" s="6">
        <f>(D7/D11)*100</f>
        <v>75.81139716517211</v>
      </c>
    </row>
    <row r="8" spans="1:5" ht="15.75">
      <c r="A8" s="2" t="s">
        <v>33</v>
      </c>
      <c r="B8" s="6">
        <v>110000</v>
      </c>
      <c r="C8" s="6">
        <f>(B8/B11)*100</f>
        <v>9.0617616723728318</v>
      </c>
      <c r="D8" s="6">
        <v>152000</v>
      </c>
      <c r="E8" s="6">
        <f>(D8/D11)*100</f>
        <v>9.3550551148148386</v>
      </c>
    </row>
    <row r="9" spans="1:5" ht="15.75">
      <c r="A9" s="2" t="s">
        <v>34</v>
      </c>
      <c r="B9" s="6">
        <v>137022</v>
      </c>
      <c r="C9" s="6">
        <f>(B9/B11)*100</f>
        <v>11.287824617017</v>
      </c>
      <c r="D9" s="6">
        <v>150724</v>
      </c>
      <c r="E9" s="6">
        <f>(D9/D11)*100</f>
        <v>9.2765218889825771</v>
      </c>
    </row>
    <row r="10" spans="1:5" ht="15.75">
      <c r="A10" s="2" t="s">
        <v>35</v>
      </c>
      <c r="B10" s="6">
        <v>58250</v>
      </c>
      <c r="C10" s="6">
        <f>(B10/B11)*100</f>
        <v>4.7986147037792488</v>
      </c>
      <c r="D10" s="6">
        <v>62370</v>
      </c>
      <c r="E10" s="6">
        <f>(D10/D11)*100</f>
        <v>3.8386499178355358</v>
      </c>
    </row>
    <row r="11" spans="1:5" ht="15.75">
      <c r="A11" s="5" t="s">
        <v>24</v>
      </c>
      <c r="B11" s="9">
        <f>SUM(B4:B10)</f>
        <v>1213892</v>
      </c>
      <c r="C11" s="9">
        <f>SUM(C4:C10)</f>
        <v>100</v>
      </c>
      <c r="D11" s="9">
        <f>SUM(D4:D10)</f>
        <v>1624790</v>
      </c>
      <c r="E11" s="9">
        <f>SUM(E4:E10)</f>
        <v>99.999999999999986</v>
      </c>
    </row>
  </sheetData>
  <mergeCells count="4">
    <mergeCell ref="A2:A3"/>
    <mergeCell ref="B2:C2"/>
    <mergeCell ref="D2:E2"/>
    <mergeCell ref="A1:E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28"/>
  <sheetViews>
    <sheetView workbookViewId="0">
      <selection activeCell="C27" sqref="C27"/>
    </sheetView>
  </sheetViews>
  <sheetFormatPr defaultRowHeight="15"/>
  <cols>
    <col min="1" max="1" width="44.7109375" customWidth="1"/>
    <col min="2" max="2" width="17.7109375" customWidth="1"/>
    <col min="3" max="3" width="19.140625" customWidth="1"/>
  </cols>
  <sheetData>
    <row r="1" spans="1:3" ht="15.75">
      <c r="A1" s="57" t="s">
        <v>129</v>
      </c>
    </row>
    <row r="2" spans="1:3" ht="16.5" thickBot="1">
      <c r="C2" s="62" t="s">
        <v>130</v>
      </c>
    </row>
    <row r="3" spans="1:3" ht="16.5" thickBot="1">
      <c r="A3" s="58" t="s">
        <v>0</v>
      </c>
      <c r="B3" s="59" t="s">
        <v>103</v>
      </c>
      <c r="C3" s="59" t="s">
        <v>104</v>
      </c>
    </row>
    <row r="4" spans="1:3" ht="16.5" thickBot="1">
      <c r="A4" s="49" t="s">
        <v>105</v>
      </c>
      <c r="B4" s="50"/>
      <c r="C4" s="50"/>
    </row>
    <row r="5" spans="1:3" ht="16.5" thickBot="1">
      <c r="A5" s="49" t="s">
        <v>106</v>
      </c>
      <c r="B5" s="50"/>
      <c r="C5" s="50"/>
    </row>
    <row r="6" spans="1:3" ht="16.5" thickBot="1">
      <c r="A6" s="51" t="s">
        <v>107</v>
      </c>
      <c r="B6" s="52">
        <v>0</v>
      </c>
      <c r="C6" s="52">
        <v>0</v>
      </c>
    </row>
    <row r="7" spans="1:3" ht="16.5" thickBot="1">
      <c r="A7" s="51" t="s">
        <v>108</v>
      </c>
      <c r="B7" s="52">
        <v>302060</v>
      </c>
      <c r="C7" s="52" t="s">
        <v>131</v>
      </c>
    </row>
    <row r="8" spans="1:3" ht="16.5" thickBot="1">
      <c r="A8" s="51" t="s">
        <v>109</v>
      </c>
      <c r="B8" s="52">
        <f>SUM(B6:B7)</f>
        <v>302060</v>
      </c>
      <c r="C8" s="52">
        <v>302061</v>
      </c>
    </row>
    <row r="9" spans="1:3" ht="16.5" thickBot="1">
      <c r="A9" s="49" t="s">
        <v>110</v>
      </c>
      <c r="B9" s="52"/>
      <c r="C9" s="52"/>
    </row>
    <row r="10" spans="1:3" ht="16.5" thickBot="1">
      <c r="A10" s="51" t="s">
        <v>111</v>
      </c>
      <c r="B10" s="52">
        <v>63000</v>
      </c>
      <c r="C10" s="52">
        <v>51000</v>
      </c>
    </row>
    <row r="11" spans="1:3" ht="16.5" thickBot="1">
      <c r="A11" s="51" t="s">
        <v>112</v>
      </c>
      <c r="B11" s="47">
        <v>212174</v>
      </c>
      <c r="C11" s="52">
        <v>0</v>
      </c>
    </row>
    <row r="12" spans="1:3" ht="32.25" thickBot="1">
      <c r="A12" s="51" t="s">
        <v>113</v>
      </c>
      <c r="B12" s="47">
        <v>0</v>
      </c>
      <c r="C12" s="52">
        <v>0</v>
      </c>
    </row>
    <row r="13" spans="1:3" ht="32.25" thickBot="1">
      <c r="A13" s="51" t="s">
        <v>114</v>
      </c>
      <c r="B13" s="47">
        <v>283108</v>
      </c>
      <c r="C13" s="52">
        <v>484210</v>
      </c>
    </row>
    <row r="14" spans="1:3" ht="16.5" thickBot="1">
      <c r="A14" s="51" t="s">
        <v>115</v>
      </c>
      <c r="B14" s="47">
        <f>SUM(B10:B13)</f>
        <v>558282</v>
      </c>
      <c r="C14" s="26">
        <f>SUM(C10:C13)</f>
        <v>535210</v>
      </c>
    </row>
    <row r="15" spans="1:3" ht="16.5" thickBot="1">
      <c r="A15" s="49" t="s">
        <v>116</v>
      </c>
      <c r="B15" s="47">
        <f>SUM(B8,B14)</f>
        <v>860342</v>
      </c>
      <c r="C15" s="52">
        <f>SUM(C8,C14)</f>
        <v>837271</v>
      </c>
    </row>
    <row r="16" spans="1:3" ht="16.5" thickBot="1">
      <c r="A16" s="49" t="s">
        <v>117</v>
      </c>
      <c r="B16" s="53"/>
      <c r="C16" s="54"/>
    </row>
    <row r="17" spans="1:3" ht="16.5" thickBot="1">
      <c r="A17" s="49" t="s">
        <v>118</v>
      </c>
      <c r="B17" s="47"/>
      <c r="C17" s="54"/>
    </row>
    <row r="18" spans="1:3" ht="32.25" thickBot="1">
      <c r="A18" s="51" t="s">
        <v>119</v>
      </c>
      <c r="B18" s="47">
        <v>300000</v>
      </c>
      <c r="C18" s="52" t="s">
        <v>120</v>
      </c>
    </row>
    <row r="19" spans="1:3" ht="32.25" thickBot="1">
      <c r="A19" s="51" t="s">
        <v>121</v>
      </c>
      <c r="B19" s="55">
        <v>260342</v>
      </c>
      <c r="C19" s="60">
        <v>387271</v>
      </c>
    </row>
    <row r="20" spans="1:3" ht="16.5" thickBot="1">
      <c r="A20" s="51" t="s">
        <v>122</v>
      </c>
      <c r="B20" s="47">
        <v>560342</v>
      </c>
      <c r="C20" s="52">
        <v>687271</v>
      </c>
    </row>
    <row r="21" spans="1:3" ht="32.25" thickBot="1">
      <c r="A21" s="56" t="s">
        <v>123</v>
      </c>
      <c r="B21" s="47"/>
      <c r="C21" s="52"/>
    </row>
    <row r="22" spans="1:3" ht="16.5" thickBot="1">
      <c r="A22" s="51" t="s">
        <v>124</v>
      </c>
      <c r="B22" s="47">
        <v>0</v>
      </c>
      <c r="C22" s="52">
        <v>0</v>
      </c>
    </row>
    <row r="23" spans="1:3" ht="16.5" thickBot="1">
      <c r="A23" s="51" t="s">
        <v>125</v>
      </c>
      <c r="B23" s="47">
        <v>0</v>
      </c>
      <c r="C23" s="52">
        <v>0</v>
      </c>
    </row>
    <row r="24" spans="1:3" ht="32.25" thickBot="1">
      <c r="A24" s="61" t="s">
        <v>126</v>
      </c>
      <c r="B24" s="47"/>
      <c r="C24" s="52"/>
    </row>
    <row r="25" spans="1:3" ht="16.5" thickBot="1">
      <c r="A25" s="51" t="s">
        <v>124</v>
      </c>
      <c r="B25" s="47">
        <v>300000</v>
      </c>
      <c r="C25" s="52">
        <v>150000</v>
      </c>
    </row>
    <row r="26" spans="1:3" ht="16.5" thickBot="1">
      <c r="A26" s="51" t="s">
        <v>127</v>
      </c>
      <c r="B26" s="47">
        <v>0</v>
      </c>
      <c r="C26" s="52">
        <v>0</v>
      </c>
    </row>
    <row r="27" spans="1:3" ht="16.5" thickBot="1">
      <c r="A27" s="51" t="s">
        <v>128</v>
      </c>
      <c r="B27" s="47">
        <v>300000</v>
      </c>
      <c r="C27" s="52">
        <v>150000</v>
      </c>
    </row>
    <row r="28" spans="1:3" ht="16.5" thickBot="1">
      <c r="A28" s="49" t="s">
        <v>116</v>
      </c>
      <c r="B28" s="47">
        <f>SUM(B20,B23,B27)</f>
        <v>860342</v>
      </c>
      <c r="C28" s="52">
        <f>SUM(C20,C23,C27)</f>
        <v>837271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D14"/>
  <sheetViews>
    <sheetView tabSelected="1" workbookViewId="0">
      <selection activeCell="H10" sqref="H10"/>
    </sheetView>
  </sheetViews>
  <sheetFormatPr defaultRowHeight="15"/>
  <cols>
    <col min="1" max="1" width="31.7109375" customWidth="1"/>
    <col min="2" max="2" width="17.7109375" customWidth="1"/>
    <col min="3" max="3" width="20.140625" customWidth="1"/>
    <col min="4" max="4" width="18.7109375" customWidth="1"/>
  </cols>
  <sheetData>
    <row r="1" spans="1:4" ht="15.75">
      <c r="A1" s="38" t="s">
        <v>36</v>
      </c>
      <c r="B1" s="10"/>
      <c r="C1" s="11"/>
    </row>
    <row r="3" spans="1:4" ht="15.75">
      <c r="A3" s="80" t="s">
        <v>36</v>
      </c>
      <c r="B3" s="77" t="s">
        <v>37</v>
      </c>
      <c r="C3" s="78"/>
      <c r="D3" s="79"/>
    </row>
    <row r="4" spans="1:4" ht="15.75">
      <c r="A4" s="81"/>
      <c r="B4" s="12">
        <v>0</v>
      </c>
      <c r="C4" s="12">
        <v>1</v>
      </c>
      <c r="D4" s="12">
        <v>2</v>
      </c>
    </row>
    <row r="5" spans="1:4" ht="15.75">
      <c r="A5" s="4" t="s">
        <v>38</v>
      </c>
      <c r="B5" s="6">
        <v>600000</v>
      </c>
      <c r="C5" s="6"/>
      <c r="D5" s="1"/>
    </row>
    <row r="6" spans="1:4" ht="15.75">
      <c r="A6" s="2" t="s">
        <v>39</v>
      </c>
      <c r="B6" s="6">
        <v>600000</v>
      </c>
      <c r="C6" s="6"/>
      <c r="D6" s="1"/>
    </row>
    <row r="7" spans="1:4" ht="31.5">
      <c r="A7" s="4" t="s">
        <v>40</v>
      </c>
      <c r="B7" s="6">
        <v>300000</v>
      </c>
      <c r="C7" s="6"/>
      <c r="D7" s="1"/>
    </row>
    <row r="8" spans="1:4" ht="15.75">
      <c r="A8" s="2" t="s">
        <v>41</v>
      </c>
      <c r="B8" s="6"/>
      <c r="C8" s="6">
        <v>1560000</v>
      </c>
      <c r="D8" s="6">
        <v>2610000</v>
      </c>
    </row>
    <row r="9" spans="1:4" ht="15.75">
      <c r="A9" s="2" t="s">
        <v>42</v>
      </c>
      <c r="B9" s="6"/>
      <c r="C9" s="6">
        <v>1213892</v>
      </c>
      <c r="D9" s="6">
        <v>1624790</v>
      </c>
    </row>
    <row r="10" spans="1:4" ht="15.75">
      <c r="A10" s="2" t="s">
        <v>43</v>
      </c>
      <c r="B10" s="13"/>
      <c r="C10" s="6">
        <v>346108</v>
      </c>
      <c r="D10" s="6">
        <v>985210</v>
      </c>
    </row>
    <row r="11" spans="1:4" ht="15.75">
      <c r="A11" s="2" t="s">
        <v>44</v>
      </c>
      <c r="B11" s="13"/>
      <c r="C11" s="6">
        <v>51916</v>
      </c>
      <c r="D11" s="6">
        <v>147782</v>
      </c>
    </row>
    <row r="12" spans="1:4" ht="15.75">
      <c r="A12" s="2" t="s">
        <v>45</v>
      </c>
      <c r="B12" s="13"/>
      <c r="C12" s="6">
        <v>294192</v>
      </c>
      <c r="D12" s="6">
        <v>837428</v>
      </c>
    </row>
    <row r="13" spans="1:4" ht="15.75">
      <c r="A13" s="2" t="s">
        <v>46</v>
      </c>
      <c r="B13" s="13"/>
      <c r="C13" s="6">
        <v>2.04</v>
      </c>
      <c r="D13" s="6">
        <v>1.4</v>
      </c>
    </row>
    <row r="14" spans="1:4" ht="31.5">
      <c r="A14" s="4" t="s">
        <v>47</v>
      </c>
      <c r="B14" s="13"/>
      <c r="C14" s="7">
        <v>0.49</v>
      </c>
      <c r="D14" s="6">
        <v>0.27900000000000003</v>
      </c>
    </row>
  </sheetData>
  <mergeCells count="2">
    <mergeCell ref="B3:D3"/>
    <mergeCell ref="A3:A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02"/>
  <sheetViews>
    <sheetView topLeftCell="A145" workbookViewId="0">
      <selection activeCell="N154" sqref="N154"/>
    </sheetView>
  </sheetViews>
  <sheetFormatPr defaultRowHeight="15"/>
  <cols>
    <col min="1" max="1" width="14.5703125" customWidth="1"/>
    <col min="2" max="2" width="12.7109375" customWidth="1"/>
    <col min="3" max="3" width="14.42578125" customWidth="1"/>
    <col min="4" max="4" width="12.7109375" customWidth="1"/>
    <col min="5" max="5" width="10.42578125" customWidth="1"/>
    <col min="6" max="6" width="13.140625" customWidth="1"/>
    <col min="7" max="7" width="10.85546875" customWidth="1"/>
    <col min="8" max="8" width="11.85546875" customWidth="1"/>
    <col min="9" max="9" width="12.140625" customWidth="1"/>
    <col min="10" max="10" width="11.85546875" bestFit="1" customWidth="1"/>
  </cols>
  <sheetData>
    <row r="1" spans="1:7" ht="18.75">
      <c r="A1" s="86" t="s">
        <v>48</v>
      </c>
      <c r="B1" s="86"/>
      <c r="C1" s="86"/>
      <c r="D1" s="86"/>
      <c r="E1" s="86"/>
      <c r="F1" s="86"/>
    </row>
    <row r="2" spans="1:7" ht="5.0999999999999996" customHeight="1"/>
    <row r="3" spans="1:7" ht="15.75">
      <c r="A3" s="89" t="s">
        <v>0</v>
      </c>
      <c r="B3" s="90"/>
      <c r="C3" s="90"/>
      <c r="D3" s="91"/>
      <c r="E3" s="8" t="s">
        <v>22</v>
      </c>
      <c r="F3" s="8" t="s">
        <v>23</v>
      </c>
    </row>
    <row r="4" spans="1:7" ht="15.75">
      <c r="A4" s="85" t="s">
        <v>49</v>
      </c>
      <c r="B4" s="85"/>
      <c r="C4" s="85"/>
      <c r="D4" s="85"/>
      <c r="E4" s="2">
        <v>1560000</v>
      </c>
      <c r="F4" s="2">
        <v>2610000</v>
      </c>
    </row>
    <row r="5" spans="1:7" ht="15.75">
      <c r="A5" s="85" t="s">
        <v>50</v>
      </c>
      <c r="B5" s="85"/>
      <c r="C5" s="85"/>
      <c r="D5" s="85"/>
      <c r="E5" s="2">
        <v>1213892</v>
      </c>
      <c r="F5" s="2">
        <v>1624792</v>
      </c>
    </row>
    <row r="6" spans="1:7" ht="15.75">
      <c r="A6" s="85" t="s">
        <v>51</v>
      </c>
      <c r="B6" s="85"/>
      <c r="C6" s="85"/>
      <c r="D6" s="85"/>
      <c r="E6" s="2">
        <f>E4-E5</f>
        <v>346108</v>
      </c>
      <c r="F6" s="2">
        <f>F4-F5</f>
        <v>985208</v>
      </c>
    </row>
    <row r="7" spans="1:7" ht="15.75">
      <c r="A7" s="85" t="s">
        <v>52</v>
      </c>
      <c r="B7" s="85"/>
      <c r="C7" s="85"/>
      <c r="D7" s="85"/>
      <c r="E7" s="2">
        <f>E6*15/100</f>
        <v>51916.2</v>
      </c>
      <c r="F7" s="2">
        <f>F6*15/100</f>
        <v>147781.20000000001</v>
      </c>
    </row>
    <row r="8" spans="1:7" ht="15.75">
      <c r="A8" s="85" t="s">
        <v>53</v>
      </c>
      <c r="B8" s="85"/>
      <c r="C8" s="85"/>
      <c r="D8" s="85"/>
      <c r="E8" s="2">
        <f>E6-E7</f>
        <v>294191.8</v>
      </c>
      <c r="F8" s="2">
        <f>F6-F7</f>
        <v>837426.8</v>
      </c>
    </row>
    <row r="9" spans="1:7" ht="15.75">
      <c r="A9" s="85" t="s">
        <v>54</v>
      </c>
      <c r="B9" s="85"/>
      <c r="C9" s="85"/>
      <c r="D9" s="85"/>
      <c r="E9" s="6">
        <f>(E8/E5)*100</f>
        <v>24.235417977876121</v>
      </c>
      <c r="F9" s="6">
        <f>(F8/F5)*100</f>
        <v>51.54055411400352</v>
      </c>
    </row>
    <row r="11" spans="1:7" ht="18.75">
      <c r="A11" s="87" t="s">
        <v>70</v>
      </c>
      <c r="B11" s="87"/>
      <c r="C11" s="87"/>
      <c r="D11" s="87"/>
      <c r="E11" s="87"/>
      <c r="F11" s="87"/>
      <c r="G11" s="87"/>
    </row>
    <row r="12" spans="1:7" ht="5.0999999999999996" customHeight="1"/>
    <row r="13" spans="1:7" ht="15.75">
      <c r="A13" s="83" t="s">
        <v>71</v>
      </c>
      <c r="B13" s="83"/>
      <c r="C13" s="83"/>
      <c r="D13" s="22">
        <v>0.12</v>
      </c>
    </row>
    <row r="14" spans="1:7" ht="16.5">
      <c r="A14" s="23"/>
      <c r="D14" s="24"/>
    </row>
    <row r="15" spans="1:7" ht="15.75">
      <c r="A15" s="84" t="s">
        <v>72</v>
      </c>
      <c r="B15" s="84"/>
      <c r="C15" s="84"/>
      <c r="D15" s="64">
        <v>2018</v>
      </c>
      <c r="E15" s="64">
        <v>2019</v>
      </c>
      <c r="F15" s="64">
        <v>2020</v>
      </c>
      <c r="G15" s="64" t="s">
        <v>73</v>
      </c>
    </row>
    <row r="16" spans="1:7" ht="15.75">
      <c r="A16" s="85" t="s">
        <v>74</v>
      </c>
      <c r="B16" s="85"/>
      <c r="C16" s="85"/>
      <c r="D16" s="65"/>
      <c r="E16" s="63">
        <v>1560000</v>
      </c>
      <c r="F16" s="63">
        <v>2610000</v>
      </c>
      <c r="G16" s="63">
        <f>SUM(D16:F16)</f>
        <v>4170000</v>
      </c>
    </row>
    <row r="17" spans="1:13" ht="15.75">
      <c r="A17" s="85" t="s">
        <v>75</v>
      </c>
      <c r="B17" s="85"/>
      <c r="C17" s="85"/>
      <c r="D17" s="66">
        <v>600000</v>
      </c>
      <c r="E17" s="25">
        <v>1213892</v>
      </c>
      <c r="F17" s="25">
        <v>1624790</v>
      </c>
      <c r="G17" s="25">
        <f>SUM(D17:F17)</f>
        <v>3438682</v>
      </c>
    </row>
    <row r="18" spans="1:13" ht="15.75">
      <c r="A18" s="85" t="s">
        <v>76</v>
      </c>
      <c r="B18" s="85"/>
      <c r="C18" s="85"/>
      <c r="D18" s="66">
        <f>D16-D17</f>
        <v>-600000</v>
      </c>
      <c r="E18" s="25">
        <f>E16-E17</f>
        <v>346108</v>
      </c>
      <c r="F18" s="25">
        <f>F16-F17</f>
        <v>985210</v>
      </c>
      <c r="G18" s="25">
        <f>SUM(D18:F18)</f>
        <v>731318</v>
      </c>
    </row>
    <row r="19" spans="1:13" ht="15.75">
      <c r="A19" s="85" t="s">
        <v>77</v>
      </c>
      <c r="B19" s="85"/>
      <c r="C19" s="85"/>
      <c r="D19" s="66">
        <f>D18</f>
        <v>-600000</v>
      </c>
      <c r="E19" s="25">
        <f>D19+E18</f>
        <v>-253892</v>
      </c>
      <c r="F19" s="25">
        <f>E19+F18</f>
        <v>731318</v>
      </c>
      <c r="G19" s="25"/>
    </row>
    <row r="20" spans="1:13" ht="15.75">
      <c r="A20" s="85" t="s">
        <v>78</v>
      </c>
      <c r="B20" s="85"/>
      <c r="C20" s="85"/>
      <c r="D20" s="66">
        <v>0</v>
      </c>
      <c r="E20" s="25">
        <v>1</v>
      </c>
      <c r="F20" s="25">
        <v>2</v>
      </c>
      <c r="G20" s="25">
        <v>3</v>
      </c>
    </row>
    <row r="21" spans="1:13" ht="15.75">
      <c r="A21" s="85" t="s">
        <v>79</v>
      </c>
      <c r="B21" s="85"/>
      <c r="C21" s="85"/>
      <c r="D21" s="66">
        <f>D18/POWER(1+$D$13,D20)</f>
        <v>-600000</v>
      </c>
      <c r="E21" s="25">
        <f>E18/POWER(1+$D$13,E20)</f>
        <v>309024.99999999994</v>
      </c>
      <c r="F21" s="25">
        <f>F18/POWER(1+$D$13,F20)</f>
        <v>785403.38010204071</v>
      </c>
      <c r="G21" s="25">
        <f>SUM(D21:F21)</f>
        <v>494428.38010204065</v>
      </c>
    </row>
    <row r="23" spans="1:13" ht="15.75">
      <c r="A23" s="85" t="s">
        <v>80</v>
      </c>
      <c r="B23" s="85"/>
      <c r="C23" s="85"/>
      <c r="D23" s="66">
        <f>D18*(1+$D$13)</f>
        <v>-672000.00000000012</v>
      </c>
      <c r="E23" s="25">
        <f>E18*(1+$D$13)</f>
        <v>387640.96</v>
      </c>
      <c r="F23" s="25">
        <f>F18*(1+$D$13)</f>
        <v>1103435.2000000002</v>
      </c>
      <c r="G23" s="26"/>
    </row>
    <row r="24" spans="1:13" ht="15.75">
      <c r="A24" s="26"/>
      <c r="D24" s="26"/>
      <c r="E24" s="26"/>
      <c r="F24" s="26"/>
      <c r="G24" s="26"/>
    </row>
    <row r="25" spans="1:13" ht="15.75">
      <c r="A25" s="83" t="s">
        <v>81</v>
      </c>
      <c r="B25" s="83"/>
      <c r="C25" s="83"/>
      <c r="D25" s="27">
        <f>COUNTIF(D19:G19,"&lt;1")+1</f>
        <v>3</v>
      </c>
      <c r="E25" s="26"/>
      <c r="F25" s="26"/>
      <c r="G25" s="26"/>
    </row>
    <row r="26" spans="1:13" ht="15.75">
      <c r="A26" s="83" t="s">
        <v>82</v>
      </c>
      <c r="B26" s="83"/>
      <c r="C26" s="83"/>
      <c r="D26" s="27">
        <f>NPV(D13,D23:F23)</f>
        <v>494428.38010204065</v>
      </c>
      <c r="E26" s="26"/>
      <c r="F26" s="26"/>
      <c r="G26" s="26"/>
    </row>
    <row r="27" spans="1:13" ht="15.75">
      <c r="A27" s="83" t="s">
        <v>20</v>
      </c>
      <c r="B27" s="83"/>
      <c r="C27" s="83"/>
      <c r="D27" s="22">
        <f>IRR(D23:F23)</f>
        <v>0.601893807260242</v>
      </c>
      <c r="E27" s="26"/>
      <c r="F27" s="26"/>
      <c r="G27" s="26"/>
    </row>
    <row r="29" spans="1:13" ht="18" customHeight="1">
      <c r="A29" s="88" t="s">
        <v>55</v>
      </c>
      <c r="B29" s="88"/>
      <c r="C29" s="88"/>
      <c r="D29" s="88"/>
      <c r="E29" s="88"/>
      <c r="F29" s="88"/>
      <c r="G29" s="88"/>
      <c r="H29" s="88"/>
      <c r="I29" s="88"/>
      <c r="J29" s="67"/>
      <c r="K29" s="67"/>
      <c r="L29" s="67"/>
      <c r="M29" s="67"/>
    </row>
    <row r="30" spans="1:13" ht="5.0999999999999996" customHeight="1"/>
    <row r="31" spans="1:13" ht="15.75">
      <c r="A31" s="82" t="s">
        <v>56</v>
      </c>
      <c r="B31" s="82"/>
      <c r="C31" s="82"/>
      <c r="D31" s="48">
        <v>12.96</v>
      </c>
      <c r="E31" s="14"/>
      <c r="F31" s="14"/>
      <c r="G31" s="14"/>
      <c r="H31" s="14"/>
      <c r="I31" s="15"/>
      <c r="J31" s="15"/>
      <c r="K31" s="15"/>
      <c r="L31" s="15"/>
      <c r="M31" s="15"/>
    </row>
    <row r="32" spans="1:13" ht="15.75">
      <c r="A32" s="82" t="s">
        <v>57</v>
      </c>
      <c r="B32" s="82"/>
      <c r="C32" s="82"/>
      <c r="D32" s="48">
        <v>25.95</v>
      </c>
      <c r="E32" s="14"/>
      <c r="F32" s="14"/>
      <c r="G32" s="14"/>
      <c r="H32" s="14"/>
      <c r="I32" s="15"/>
      <c r="J32" s="15"/>
      <c r="K32" s="15"/>
      <c r="L32" s="15"/>
      <c r="M32" s="15"/>
    </row>
    <row r="33" spans="1:13" ht="15.75">
      <c r="A33" s="82" t="s">
        <v>58</v>
      </c>
      <c r="B33" s="82"/>
      <c r="C33" s="82"/>
      <c r="D33" s="48">
        <v>50</v>
      </c>
      <c r="E33" s="14"/>
      <c r="F33" s="14"/>
      <c r="G33" s="14"/>
      <c r="H33" s="14"/>
      <c r="I33" s="15"/>
      <c r="J33" s="15"/>
      <c r="K33" s="15"/>
      <c r="L33" s="15"/>
      <c r="M33" s="15"/>
    </row>
    <row r="34" spans="1:13">
      <c r="A34" s="14"/>
      <c r="B34" s="14"/>
      <c r="C34" s="14"/>
      <c r="D34" s="14"/>
      <c r="E34" s="14"/>
      <c r="F34" s="14"/>
      <c r="G34" s="14"/>
      <c r="H34" s="14"/>
      <c r="I34" s="15"/>
      <c r="J34" s="15"/>
      <c r="K34" s="15"/>
      <c r="L34" s="15"/>
      <c r="M34" s="15"/>
    </row>
    <row r="35" spans="1:13" ht="47.25">
      <c r="A35" s="16" t="s">
        <v>59</v>
      </c>
      <c r="B35" s="16" t="s">
        <v>60</v>
      </c>
      <c r="C35" s="16" t="s">
        <v>61</v>
      </c>
      <c r="D35" s="16" t="s">
        <v>62</v>
      </c>
      <c r="E35" s="16" t="s">
        <v>63</v>
      </c>
      <c r="F35" s="16" t="s">
        <v>64</v>
      </c>
      <c r="G35" s="16" t="s">
        <v>65</v>
      </c>
      <c r="H35" s="16" t="s">
        <v>66</v>
      </c>
      <c r="I35" s="16" t="s">
        <v>67</v>
      </c>
      <c r="J35" s="15"/>
      <c r="K35" s="15"/>
      <c r="L35" s="15"/>
      <c r="M35" s="15"/>
    </row>
    <row r="36" spans="1:13" ht="15.75">
      <c r="A36" s="48">
        <v>0</v>
      </c>
      <c r="B36" s="48">
        <f>$D$31</f>
        <v>12.96</v>
      </c>
      <c r="C36" s="48">
        <f>A36*$D$32</f>
        <v>0</v>
      </c>
      <c r="D36" s="48">
        <f>B36+C36</f>
        <v>12.96</v>
      </c>
      <c r="E36" s="48">
        <f>A36*$D$33</f>
        <v>0</v>
      </c>
      <c r="F36" s="48">
        <f>E36-C36</f>
        <v>0</v>
      </c>
      <c r="G36" s="48">
        <f>E36-C36-B36</f>
        <v>-12.96</v>
      </c>
      <c r="H36" s="48">
        <f>E36-$E$41</f>
        <v>-390000</v>
      </c>
      <c r="I36" s="4"/>
      <c r="J36" s="15"/>
      <c r="K36" s="15"/>
      <c r="L36" s="15"/>
      <c r="M36" s="15"/>
    </row>
    <row r="37" spans="1:13" ht="15.75">
      <c r="A37" s="48">
        <v>1560</v>
      </c>
      <c r="B37" s="48">
        <f t="shared" ref="B37:B56" si="0">$D$31</f>
        <v>12.96</v>
      </c>
      <c r="C37" s="48">
        <f t="shared" ref="C37:C56" si="1">A37*$D$32</f>
        <v>40482</v>
      </c>
      <c r="D37" s="48">
        <f t="shared" ref="D37:D56" si="2">B37+C37</f>
        <v>40494.959999999999</v>
      </c>
      <c r="E37" s="48">
        <f t="shared" ref="E37:E56" si="3">A37*$D$33</f>
        <v>78000</v>
      </c>
      <c r="F37" s="48">
        <f t="shared" ref="F37:F56" si="4">E37-C37</f>
        <v>37518</v>
      </c>
      <c r="G37" s="48">
        <f t="shared" ref="G37:G56" si="5">E37-C37-B37</f>
        <v>37505.040000000001</v>
      </c>
      <c r="H37" s="48">
        <f t="shared" ref="H37:H56" si="6">E37-$E$41</f>
        <v>-312000</v>
      </c>
      <c r="I37" s="17">
        <f>H37/E37*100</f>
        <v>-400</v>
      </c>
      <c r="J37" s="15"/>
      <c r="K37" s="15"/>
      <c r="L37" s="15"/>
      <c r="M37" s="15"/>
    </row>
    <row r="38" spans="1:13" ht="15.75">
      <c r="A38" s="48">
        <v>3120</v>
      </c>
      <c r="B38" s="48">
        <f t="shared" si="0"/>
        <v>12.96</v>
      </c>
      <c r="C38" s="48">
        <f t="shared" si="1"/>
        <v>80964</v>
      </c>
      <c r="D38" s="48">
        <f t="shared" si="2"/>
        <v>80976.960000000006</v>
      </c>
      <c r="E38" s="48">
        <f t="shared" si="3"/>
        <v>156000</v>
      </c>
      <c r="F38" s="48">
        <f t="shared" si="4"/>
        <v>75036</v>
      </c>
      <c r="G38" s="48">
        <f t="shared" si="5"/>
        <v>75023.039999999994</v>
      </c>
      <c r="H38" s="48">
        <f t="shared" si="6"/>
        <v>-234000</v>
      </c>
      <c r="I38" s="17">
        <f t="shared" ref="I38:I56" si="7">H38/E38*100</f>
        <v>-150</v>
      </c>
      <c r="J38" s="15"/>
      <c r="K38" s="15"/>
      <c r="L38" s="15"/>
      <c r="M38" s="15"/>
    </row>
    <row r="39" spans="1:13" ht="15.75">
      <c r="A39" s="48">
        <v>4680</v>
      </c>
      <c r="B39" s="48">
        <f t="shared" si="0"/>
        <v>12.96</v>
      </c>
      <c r="C39" s="48">
        <f t="shared" si="1"/>
        <v>121446</v>
      </c>
      <c r="D39" s="48">
        <f t="shared" si="2"/>
        <v>121458.96</v>
      </c>
      <c r="E39" s="48">
        <f t="shared" si="3"/>
        <v>234000</v>
      </c>
      <c r="F39" s="48">
        <f t="shared" si="4"/>
        <v>112554</v>
      </c>
      <c r="G39" s="48">
        <f t="shared" si="5"/>
        <v>112541.04</v>
      </c>
      <c r="H39" s="48">
        <f t="shared" si="6"/>
        <v>-156000</v>
      </c>
      <c r="I39" s="17">
        <f t="shared" si="7"/>
        <v>-66.666666666666657</v>
      </c>
      <c r="J39" s="15"/>
      <c r="K39" s="15"/>
      <c r="L39" s="15"/>
      <c r="M39" s="15"/>
    </row>
    <row r="40" spans="1:13" ht="15.75">
      <c r="A40" s="48">
        <v>6240</v>
      </c>
      <c r="B40" s="48">
        <f t="shared" si="0"/>
        <v>12.96</v>
      </c>
      <c r="C40" s="48">
        <f t="shared" si="1"/>
        <v>161928</v>
      </c>
      <c r="D40" s="48">
        <f t="shared" si="2"/>
        <v>161940.96</v>
      </c>
      <c r="E40" s="48">
        <f t="shared" si="3"/>
        <v>312000</v>
      </c>
      <c r="F40" s="48">
        <f t="shared" si="4"/>
        <v>150072</v>
      </c>
      <c r="G40" s="48">
        <f t="shared" si="5"/>
        <v>150059.04</v>
      </c>
      <c r="H40" s="48">
        <f t="shared" si="6"/>
        <v>-78000</v>
      </c>
      <c r="I40" s="17">
        <f t="shared" si="7"/>
        <v>-25</v>
      </c>
      <c r="J40" s="15"/>
      <c r="K40" s="15"/>
      <c r="L40" s="15"/>
      <c r="M40" s="15"/>
    </row>
    <row r="41" spans="1:13" ht="15.75">
      <c r="A41" s="18">
        <v>7800</v>
      </c>
      <c r="B41" s="18">
        <f t="shared" si="0"/>
        <v>12.96</v>
      </c>
      <c r="C41" s="18">
        <f t="shared" si="1"/>
        <v>202410</v>
      </c>
      <c r="D41" s="18">
        <f t="shared" si="2"/>
        <v>202422.96</v>
      </c>
      <c r="E41" s="18">
        <f t="shared" si="3"/>
        <v>390000</v>
      </c>
      <c r="F41" s="18">
        <f t="shared" si="4"/>
        <v>187590</v>
      </c>
      <c r="G41" s="18">
        <f t="shared" si="5"/>
        <v>187577.04</v>
      </c>
      <c r="H41" s="18">
        <f t="shared" si="6"/>
        <v>0</v>
      </c>
      <c r="I41" s="19">
        <f t="shared" si="7"/>
        <v>0</v>
      </c>
      <c r="J41" s="15"/>
      <c r="K41" s="15"/>
      <c r="L41" s="15"/>
      <c r="M41" s="15"/>
    </row>
    <row r="42" spans="1:13" ht="15.75">
      <c r="A42" s="48">
        <v>9360</v>
      </c>
      <c r="B42" s="48">
        <f t="shared" si="0"/>
        <v>12.96</v>
      </c>
      <c r="C42" s="48">
        <f t="shared" si="1"/>
        <v>242892</v>
      </c>
      <c r="D42" s="48">
        <f t="shared" si="2"/>
        <v>242904.95999999999</v>
      </c>
      <c r="E42" s="48">
        <f t="shared" si="3"/>
        <v>468000</v>
      </c>
      <c r="F42" s="48">
        <f t="shared" si="4"/>
        <v>225108</v>
      </c>
      <c r="G42" s="48">
        <f t="shared" si="5"/>
        <v>225095.04000000001</v>
      </c>
      <c r="H42" s="48">
        <f t="shared" si="6"/>
        <v>78000</v>
      </c>
      <c r="I42" s="17">
        <f t="shared" si="7"/>
        <v>16.666666666666664</v>
      </c>
      <c r="J42" s="15"/>
      <c r="K42" s="15"/>
      <c r="L42" s="15"/>
      <c r="M42" s="15"/>
    </row>
    <row r="43" spans="1:13" ht="15.75">
      <c r="A43" s="48">
        <v>10920</v>
      </c>
      <c r="B43" s="48">
        <f t="shared" si="0"/>
        <v>12.96</v>
      </c>
      <c r="C43" s="48">
        <f t="shared" si="1"/>
        <v>283374</v>
      </c>
      <c r="D43" s="48">
        <f t="shared" si="2"/>
        <v>283386.96000000002</v>
      </c>
      <c r="E43" s="48">
        <f t="shared" si="3"/>
        <v>546000</v>
      </c>
      <c r="F43" s="48">
        <f t="shared" si="4"/>
        <v>262626</v>
      </c>
      <c r="G43" s="48">
        <f t="shared" si="5"/>
        <v>262613.03999999998</v>
      </c>
      <c r="H43" s="48">
        <f t="shared" si="6"/>
        <v>156000</v>
      </c>
      <c r="I43" s="17">
        <f t="shared" si="7"/>
        <v>28.571428571428569</v>
      </c>
      <c r="J43" s="15"/>
      <c r="K43" s="15"/>
      <c r="L43" s="15"/>
      <c r="M43" s="15"/>
    </row>
    <row r="44" spans="1:13" ht="15.75">
      <c r="A44" s="48">
        <v>12480</v>
      </c>
      <c r="B44" s="48">
        <f t="shared" si="0"/>
        <v>12.96</v>
      </c>
      <c r="C44" s="48">
        <f t="shared" si="1"/>
        <v>323856</v>
      </c>
      <c r="D44" s="48">
        <f t="shared" si="2"/>
        <v>323868.96000000002</v>
      </c>
      <c r="E44" s="48">
        <f t="shared" si="3"/>
        <v>624000</v>
      </c>
      <c r="F44" s="48">
        <f t="shared" si="4"/>
        <v>300144</v>
      </c>
      <c r="G44" s="48">
        <f t="shared" si="5"/>
        <v>300131.03999999998</v>
      </c>
      <c r="H44" s="48">
        <f t="shared" si="6"/>
        <v>234000</v>
      </c>
      <c r="I44" s="17">
        <f t="shared" si="7"/>
        <v>37.5</v>
      </c>
      <c r="J44" s="15"/>
      <c r="K44" s="15"/>
      <c r="L44" s="15"/>
      <c r="M44" s="15"/>
    </row>
    <row r="45" spans="1:13" ht="15.75">
      <c r="A45" s="48">
        <v>14040</v>
      </c>
      <c r="B45" s="48">
        <f t="shared" si="0"/>
        <v>12.96</v>
      </c>
      <c r="C45" s="48">
        <f t="shared" si="1"/>
        <v>364338</v>
      </c>
      <c r="D45" s="48">
        <f t="shared" si="2"/>
        <v>364350.96</v>
      </c>
      <c r="E45" s="48">
        <f t="shared" si="3"/>
        <v>702000</v>
      </c>
      <c r="F45" s="48">
        <f t="shared" si="4"/>
        <v>337662</v>
      </c>
      <c r="G45" s="48">
        <f t="shared" si="5"/>
        <v>337649.04</v>
      </c>
      <c r="H45" s="48">
        <f t="shared" si="6"/>
        <v>312000</v>
      </c>
      <c r="I45" s="17">
        <f t="shared" si="7"/>
        <v>44.444444444444443</v>
      </c>
      <c r="J45" s="15"/>
      <c r="K45" s="15"/>
      <c r="L45" s="15"/>
      <c r="M45" s="15"/>
    </row>
    <row r="46" spans="1:13" ht="15.75">
      <c r="A46" s="48">
        <v>15600</v>
      </c>
      <c r="B46" s="48">
        <f t="shared" si="0"/>
        <v>12.96</v>
      </c>
      <c r="C46" s="48">
        <f t="shared" si="1"/>
        <v>404820</v>
      </c>
      <c r="D46" s="48">
        <f t="shared" si="2"/>
        <v>404832.96</v>
      </c>
      <c r="E46" s="48">
        <f t="shared" si="3"/>
        <v>780000</v>
      </c>
      <c r="F46" s="48">
        <f t="shared" si="4"/>
        <v>375180</v>
      </c>
      <c r="G46" s="48">
        <f t="shared" si="5"/>
        <v>375167.04</v>
      </c>
      <c r="H46" s="48">
        <f t="shared" si="6"/>
        <v>390000</v>
      </c>
      <c r="I46" s="17">
        <f t="shared" si="7"/>
        <v>50</v>
      </c>
      <c r="J46" s="15"/>
      <c r="K46" s="15"/>
      <c r="L46" s="15"/>
      <c r="M46" s="15"/>
    </row>
    <row r="47" spans="1:13" ht="15.75">
      <c r="A47" s="48">
        <v>17160</v>
      </c>
      <c r="B47" s="48">
        <f t="shared" si="0"/>
        <v>12.96</v>
      </c>
      <c r="C47" s="48">
        <f t="shared" si="1"/>
        <v>445302</v>
      </c>
      <c r="D47" s="48">
        <f t="shared" si="2"/>
        <v>445314.96</v>
      </c>
      <c r="E47" s="48">
        <f t="shared" si="3"/>
        <v>858000</v>
      </c>
      <c r="F47" s="48">
        <f t="shared" si="4"/>
        <v>412698</v>
      </c>
      <c r="G47" s="48">
        <f t="shared" si="5"/>
        <v>412685.04</v>
      </c>
      <c r="H47" s="48">
        <f t="shared" si="6"/>
        <v>468000</v>
      </c>
      <c r="I47" s="17">
        <f t="shared" si="7"/>
        <v>54.54545454545454</v>
      </c>
      <c r="J47" s="15"/>
      <c r="K47" s="15"/>
      <c r="L47" s="15"/>
      <c r="M47" s="15"/>
    </row>
    <row r="48" spans="1:13" ht="15.75">
      <c r="A48" s="48">
        <v>18720</v>
      </c>
      <c r="B48" s="48">
        <f t="shared" si="0"/>
        <v>12.96</v>
      </c>
      <c r="C48" s="48">
        <f t="shared" si="1"/>
        <v>485784</v>
      </c>
      <c r="D48" s="48">
        <f t="shared" si="2"/>
        <v>485796.96</v>
      </c>
      <c r="E48" s="48">
        <f t="shared" si="3"/>
        <v>936000</v>
      </c>
      <c r="F48" s="48">
        <f t="shared" si="4"/>
        <v>450216</v>
      </c>
      <c r="G48" s="48">
        <f t="shared" si="5"/>
        <v>450203.04</v>
      </c>
      <c r="H48" s="48">
        <f t="shared" si="6"/>
        <v>546000</v>
      </c>
      <c r="I48" s="17">
        <f t="shared" si="7"/>
        <v>58.333333333333336</v>
      </c>
      <c r="J48" s="15"/>
      <c r="K48" s="15"/>
      <c r="L48" s="15"/>
      <c r="M48" s="15"/>
    </row>
    <row r="49" spans="1:13" ht="15.75">
      <c r="A49" s="48">
        <v>20280</v>
      </c>
      <c r="B49" s="48">
        <f t="shared" si="0"/>
        <v>12.96</v>
      </c>
      <c r="C49" s="48">
        <f t="shared" si="1"/>
        <v>526266</v>
      </c>
      <c r="D49" s="48">
        <f t="shared" si="2"/>
        <v>526278.96</v>
      </c>
      <c r="E49" s="48">
        <f t="shared" si="3"/>
        <v>1014000</v>
      </c>
      <c r="F49" s="48">
        <f t="shared" si="4"/>
        <v>487734</v>
      </c>
      <c r="G49" s="48">
        <f t="shared" si="5"/>
        <v>487721.04</v>
      </c>
      <c r="H49" s="48">
        <f t="shared" si="6"/>
        <v>624000</v>
      </c>
      <c r="I49" s="17">
        <f t="shared" si="7"/>
        <v>61.53846153846154</v>
      </c>
      <c r="J49" s="15"/>
      <c r="K49" s="15"/>
      <c r="L49" s="15"/>
      <c r="M49" s="15"/>
    </row>
    <row r="50" spans="1:13" ht="15.75">
      <c r="A50" s="48">
        <v>21840</v>
      </c>
      <c r="B50" s="48">
        <f t="shared" si="0"/>
        <v>12.96</v>
      </c>
      <c r="C50" s="48">
        <f t="shared" si="1"/>
        <v>566748</v>
      </c>
      <c r="D50" s="48">
        <f t="shared" si="2"/>
        <v>566760.95999999996</v>
      </c>
      <c r="E50" s="48">
        <f t="shared" si="3"/>
        <v>1092000</v>
      </c>
      <c r="F50" s="48">
        <f t="shared" si="4"/>
        <v>525252</v>
      </c>
      <c r="G50" s="48">
        <f t="shared" si="5"/>
        <v>525239.04000000004</v>
      </c>
      <c r="H50" s="48">
        <f t="shared" si="6"/>
        <v>702000</v>
      </c>
      <c r="I50" s="17">
        <f t="shared" si="7"/>
        <v>64.285714285714292</v>
      </c>
      <c r="J50" s="15"/>
      <c r="K50" s="15"/>
      <c r="L50" s="15"/>
      <c r="M50" s="15"/>
    </row>
    <row r="51" spans="1:13" ht="15.75">
      <c r="A51" s="48">
        <v>23400</v>
      </c>
      <c r="B51" s="48">
        <f t="shared" si="0"/>
        <v>12.96</v>
      </c>
      <c r="C51" s="48">
        <f t="shared" si="1"/>
        <v>607230</v>
      </c>
      <c r="D51" s="48">
        <f t="shared" si="2"/>
        <v>607242.96</v>
      </c>
      <c r="E51" s="48">
        <f t="shared" si="3"/>
        <v>1170000</v>
      </c>
      <c r="F51" s="48">
        <f t="shared" si="4"/>
        <v>562770</v>
      </c>
      <c r="G51" s="48">
        <f t="shared" si="5"/>
        <v>562757.04</v>
      </c>
      <c r="H51" s="48">
        <f t="shared" si="6"/>
        <v>780000</v>
      </c>
      <c r="I51" s="17">
        <f t="shared" si="7"/>
        <v>66.666666666666657</v>
      </c>
      <c r="J51" s="15"/>
      <c r="K51" s="15"/>
      <c r="L51" s="15"/>
      <c r="M51" s="15"/>
    </row>
    <row r="52" spans="1:13" ht="15.75">
      <c r="A52" s="48">
        <v>24960</v>
      </c>
      <c r="B52" s="48">
        <f t="shared" si="0"/>
        <v>12.96</v>
      </c>
      <c r="C52" s="48">
        <f t="shared" si="1"/>
        <v>647712</v>
      </c>
      <c r="D52" s="48">
        <f t="shared" si="2"/>
        <v>647724.96</v>
      </c>
      <c r="E52" s="48">
        <f t="shared" si="3"/>
        <v>1248000</v>
      </c>
      <c r="F52" s="48">
        <f t="shared" si="4"/>
        <v>600288</v>
      </c>
      <c r="G52" s="48">
        <f t="shared" si="5"/>
        <v>600275.04</v>
      </c>
      <c r="H52" s="48">
        <f t="shared" si="6"/>
        <v>858000</v>
      </c>
      <c r="I52" s="17">
        <f t="shared" si="7"/>
        <v>68.75</v>
      </c>
      <c r="J52" s="15"/>
      <c r="K52" s="15"/>
      <c r="L52" s="15"/>
      <c r="M52" s="15"/>
    </row>
    <row r="53" spans="1:13" ht="15.75">
      <c r="A53" s="48">
        <v>26520</v>
      </c>
      <c r="B53" s="48">
        <f t="shared" si="0"/>
        <v>12.96</v>
      </c>
      <c r="C53" s="48">
        <f t="shared" si="1"/>
        <v>688194</v>
      </c>
      <c r="D53" s="48">
        <f t="shared" si="2"/>
        <v>688206.96</v>
      </c>
      <c r="E53" s="48">
        <f t="shared" si="3"/>
        <v>1326000</v>
      </c>
      <c r="F53" s="48">
        <f t="shared" si="4"/>
        <v>637806</v>
      </c>
      <c r="G53" s="48">
        <f t="shared" si="5"/>
        <v>637793.04</v>
      </c>
      <c r="H53" s="48">
        <f t="shared" si="6"/>
        <v>936000</v>
      </c>
      <c r="I53" s="17">
        <f t="shared" si="7"/>
        <v>70.588235294117652</v>
      </c>
      <c r="J53" s="15"/>
      <c r="K53" s="15"/>
      <c r="L53" s="15"/>
      <c r="M53" s="15"/>
    </row>
    <row r="54" spans="1:13" ht="15.75">
      <c r="A54" s="48">
        <v>28080</v>
      </c>
      <c r="B54" s="48">
        <f t="shared" si="0"/>
        <v>12.96</v>
      </c>
      <c r="C54" s="48">
        <f t="shared" si="1"/>
        <v>728676</v>
      </c>
      <c r="D54" s="48">
        <f t="shared" si="2"/>
        <v>728688.96</v>
      </c>
      <c r="E54" s="48">
        <f t="shared" si="3"/>
        <v>1404000</v>
      </c>
      <c r="F54" s="48">
        <f t="shared" si="4"/>
        <v>675324</v>
      </c>
      <c r="G54" s="48">
        <f t="shared" si="5"/>
        <v>675311.04</v>
      </c>
      <c r="H54" s="48">
        <f t="shared" si="6"/>
        <v>1014000</v>
      </c>
      <c r="I54" s="17">
        <f t="shared" si="7"/>
        <v>72.222222222222214</v>
      </c>
      <c r="J54" s="15"/>
      <c r="K54" s="15"/>
      <c r="L54" s="15"/>
      <c r="M54" s="15"/>
    </row>
    <row r="55" spans="1:13" ht="15.75">
      <c r="A55" s="48">
        <v>29640</v>
      </c>
      <c r="B55" s="48">
        <f t="shared" si="0"/>
        <v>12.96</v>
      </c>
      <c r="C55" s="48">
        <f t="shared" si="1"/>
        <v>769158</v>
      </c>
      <c r="D55" s="48">
        <f t="shared" si="2"/>
        <v>769170.96</v>
      </c>
      <c r="E55" s="48">
        <f t="shared" si="3"/>
        <v>1482000</v>
      </c>
      <c r="F55" s="48">
        <f t="shared" si="4"/>
        <v>712842</v>
      </c>
      <c r="G55" s="48">
        <f t="shared" si="5"/>
        <v>712829.04</v>
      </c>
      <c r="H55" s="48">
        <f t="shared" si="6"/>
        <v>1092000</v>
      </c>
      <c r="I55" s="17">
        <f t="shared" si="7"/>
        <v>73.68421052631578</v>
      </c>
      <c r="J55" s="15"/>
      <c r="K55" s="15"/>
      <c r="L55" s="15"/>
      <c r="M55" s="15"/>
    </row>
    <row r="56" spans="1:13" ht="15.75">
      <c r="A56" s="48">
        <v>31200</v>
      </c>
      <c r="B56" s="48">
        <f t="shared" si="0"/>
        <v>12.96</v>
      </c>
      <c r="C56" s="48">
        <f t="shared" si="1"/>
        <v>809640</v>
      </c>
      <c r="D56" s="48">
        <f t="shared" si="2"/>
        <v>809652.96</v>
      </c>
      <c r="E56" s="48">
        <f t="shared" si="3"/>
        <v>1560000</v>
      </c>
      <c r="F56" s="48">
        <f t="shared" si="4"/>
        <v>750360</v>
      </c>
      <c r="G56" s="48">
        <f t="shared" si="5"/>
        <v>750347.04</v>
      </c>
      <c r="H56" s="48">
        <f t="shared" si="6"/>
        <v>1170000</v>
      </c>
      <c r="I56" s="17">
        <f t="shared" si="7"/>
        <v>75</v>
      </c>
      <c r="J56" s="15"/>
      <c r="K56" s="15"/>
      <c r="L56" s="15"/>
      <c r="M56" s="15"/>
    </row>
    <row r="57" spans="1:13">
      <c r="A57" s="14"/>
      <c r="B57" s="14"/>
      <c r="C57" s="14"/>
      <c r="D57" s="14"/>
      <c r="E57" s="14"/>
      <c r="F57" s="14"/>
      <c r="G57" s="14"/>
      <c r="H57" s="14"/>
      <c r="I57" s="15"/>
      <c r="J57" s="15"/>
      <c r="K57" s="15"/>
      <c r="L57" s="15"/>
      <c r="M57" s="15"/>
    </row>
    <row r="58" spans="1:13" ht="27" customHeight="1">
      <c r="A58" s="88" t="s">
        <v>68</v>
      </c>
      <c r="B58" s="88"/>
      <c r="C58" s="88"/>
      <c r="D58" s="88"/>
      <c r="E58" s="88"/>
      <c r="F58" s="88"/>
      <c r="G58" s="88"/>
      <c r="H58" s="88"/>
      <c r="I58" s="88"/>
      <c r="J58" s="15"/>
      <c r="K58" s="15"/>
      <c r="L58" s="15"/>
      <c r="M58" s="15"/>
    </row>
    <row r="59" spans="1:13" ht="5.0999999999999996" customHeight="1"/>
    <row r="60" spans="1:13" ht="15.75">
      <c r="A60" s="82" t="s">
        <v>56</v>
      </c>
      <c r="B60" s="82"/>
      <c r="C60" s="82"/>
      <c r="D60" s="48">
        <v>12</v>
      </c>
      <c r="E60" s="14"/>
      <c r="F60" s="14"/>
      <c r="G60" s="14"/>
      <c r="H60" s="14"/>
      <c r="I60" s="15"/>
      <c r="J60" s="15"/>
      <c r="K60" s="15"/>
      <c r="L60" s="15"/>
      <c r="M60" s="15"/>
    </row>
    <row r="61" spans="1:13" ht="15.75">
      <c r="A61" s="82" t="s">
        <v>57</v>
      </c>
      <c r="B61" s="82"/>
      <c r="C61" s="82"/>
      <c r="D61" s="48">
        <v>20</v>
      </c>
      <c r="E61" s="14"/>
      <c r="F61" s="14"/>
      <c r="G61" s="14"/>
      <c r="H61" s="14"/>
      <c r="I61" s="15"/>
      <c r="J61" s="15"/>
      <c r="K61" s="15"/>
      <c r="L61" s="15"/>
      <c r="M61" s="15"/>
    </row>
    <row r="62" spans="1:13" ht="15.75">
      <c r="A62" s="82" t="s">
        <v>58</v>
      </c>
      <c r="B62" s="82"/>
      <c r="C62" s="82"/>
      <c r="D62" s="48">
        <v>50</v>
      </c>
      <c r="E62" s="14"/>
      <c r="F62" s="14"/>
      <c r="G62" s="14"/>
      <c r="H62" s="14"/>
      <c r="I62" s="15"/>
      <c r="J62" s="15"/>
      <c r="K62" s="15"/>
      <c r="L62" s="15"/>
      <c r="M62" s="15"/>
    </row>
    <row r="63" spans="1:13">
      <c r="A63" s="14"/>
      <c r="B63" s="14"/>
      <c r="C63" s="14"/>
      <c r="D63" s="14"/>
      <c r="E63" s="14"/>
      <c r="F63" s="14"/>
      <c r="G63" s="14"/>
      <c r="H63" s="14"/>
      <c r="I63" s="15"/>
      <c r="J63" s="15"/>
      <c r="K63" s="15"/>
      <c r="L63" s="15"/>
      <c r="M63" s="15"/>
    </row>
    <row r="64" spans="1:13" ht="47.25">
      <c r="A64" s="16" t="s">
        <v>59</v>
      </c>
      <c r="B64" s="16" t="s">
        <v>60</v>
      </c>
      <c r="C64" s="16" t="s">
        <v>61</v>
      </c>
      <c r="D64" s="16" t="s">
        <v>62</v>
      </c>
      <c r="E64" s="16" t="s">
        <v>63</v>
      </c>
      <c r="F64" s="16" t="s">
        <v>64</v>
      </c>
      <c r="G64" s="16" t="s">
        <v>65</v>
      </c>
      <c r="H64" s="16" t="s">
        <v>66</v>
      </c>
      <c r="I64" s="21" t="s">
        <v>67</v>
      </c>
      <c r="J64" s="15"/>
      <c r="K64" s="15"/>
      <c r="L64" s="15"/>
      <c r="M64" s="15"/>
    </row>
    <row r="65" spans="1:13" ht="15.75">
      <c r="A65" s="48">
        <v>0</v>
      </c>
      <c r="B65" s="48">
        <f>$D$60</f>
        <v>12</v>
      </c>
      <c r="C65" s="48">
        <f>A65*$D$61</f>
        <v>0</v>
      </c>
      <c r="D65" s="48">
        <f>B65+C65</f>
        <v>12</v>
      </c>
      <c r="E65" s="48">
        <f>A65*$D$62</f>
        <v>0</v>
      </c>
      <c r="F65" s="48">
        <f>E65-C65</f>
        <v>0</v>
      </c>
      <c r="G65" s="48">
        <f>E65-C65-B65</f>
        <v>-12</v>
      </c>
      <c r="H65" s="48">
        <f>E65-$E$70</f>
        <v>-652500</v>
      </c>
      <c r="I65" s="4"/>
      <c r="J65" s="15"/>
      <c r="K65" s="15"/>
      <c r="L65" s="15"/>
      <c r="M65" s="15"/>
    </row>
    <row r="66" spans="1:13" ht="15.75">
      <c r="A66" s="48">
        <f>A65+2610</f>
        <v>2610</v>
      </c>
      <c r="B66" s="48">
        <f t="shared" ref="B66:B85" si="8">$D$60</f>
        <v>12</v>
      </c>
      <c r="C66" s="48">
        <f t="shared" ref="C66:C85" si="9">A66*$D$61</f>
        <v>52200</v>
      </c>
      <c r="D66" s="48">
        <f t="shared" ref="D66:D85" si="10">B66+C66</f>
        <v>52212</v>
      </c>
      <c r="E66" s="48">
        <f t="shared" ref="E66:E85" si="11">A66*$D$62</f>
        <v>130500</v>
      </c>
      <c r="F66" s="48">
        <f t="shared" ref="F66:F85" si="12">E66-C66</f>
        <v>78300</v>
      </c>
      <c r="G66" s="48">
        <f t="shared" ref="G66:G85" si="13">E66-C66-B66</f>
        <v>78288</v>
      </c>
      <c r="H66" s="48">
        <f t="shared" ref="H66:H85" si="14">E66-$E$70</f>
        <v>-522000</v>
      </c>
      <c r="I66" s="17">
        <f>H66/E66*100</f>
        <v>-400</v>
      </c>
      <c r="J66" s="15"/>
      <c r="K66" s="15"/>
      <c r="L66" s="15"/>
      <c r="M66" s="15"/>
    </row>
    <row r="67" spans="1:13" ht="15.75">
      <c r="A67" s="48">
        <f>A66+2610</f>
        <v>5220</v>
      </c>
      <c r="B67" s="48">
        <f t="shared" si="8"/>
        <v>12</v>
      </c>
      <c r="C67" s="48">
        <f t="shared" si="9"/>
        <v>104400</v>
      </c>
      <c r="D67" s="48">
        <f t="shared" si="10"/>
        <v>104412</v>
      </c>
      <c r="E67" s="48">
        <f t="shared" si="11"/>
        <v>261000</v>
      </c>
      <c r="F67" s="48">
        <f t="shared" si="12"/>
        <v>156600</v>
      </c>
      <c r="G67" s="48">
        <f t="shared" si="13"/>
        <v>156588</v>
      </c>
      <c r="H67" s="48">
        <f t="shared" si="14"/>
        <v>-391500</v>
      </c>
      <c r="I67" s="17">
        <f t="shared" ref="I67:I85" si="15">H67/E67*100</f>
        <v>-150</v>
      </c>
      <c r="J67" s="15"/>
      <c r="K67" s="15"/>
      <c r="L67" s="15"/>
      <c r="M67" s="15"/>
    </row>
    <row r="68" spans="1:13" ht="15.75">
      <c r="A68" s="48">
        <v>7830</v>
      </c>
      <c r="B68" s="48">
        <f t="shared" si="8"/>
        <v>12</v>
      </c>
      <c r="C68" s="48">
        <f t="shared" si="9"/>
        <v>156600</v>
      </c>
      <c r="D68" s="48">
        <f t="shared" si="10"/>
        <v>156612</v>
      </c>
      <c r="E68" s="48">
        <f t="shared" si="11"/>
        <v>391500</v>
      </c>
      <c r="F68" s="48">
        <f t="shared" si="12"/>
        <v>234900</v>
      </c>
      <c r="G68" s="48">
        <f t="shared" si="13"/>
        <v>234888</v>
      </c>
      <c r="H68" s="48">
        <f t="shared" si="14"/>
        <v>-261000</v>
      </c>
      <c r="I68" s="17">
        <f t="shared" si="15"/>
        <v>-66.666666666666657</v>
      </c>
      <c r="J68" s="15"/>
      <c r="K68" s="15"/>
      <c r="L68" s="15"/>
      <c r="M68" s="15"/>
    </row>
    <row r="69" spans="1:13" ht="15.75">
      <c r="A69" s="48">
        <v>10440</v>
      </c>
      <c r="B69" s="48">
        <f t="shared" si="8"/>
        <v>12</v>
      </c>
      <c r="C69" s="48">
        <f t="shared" si="9"/>
        <v>208800</v>
      </c>
      <c r="D69" s="48">
        <f t="shared" si="10"/>
        <v>208812</v>
      </c>
      <c r="E69" s="48">
        <f t="shared" si="11"/>
        <v>522000</v>
      </c>
      <c r="F69" s="48">
        <f t="shared" si="12"/>
        <v>313200</v>
      </c>
      <c r="G69" s="48">
        <f t="shared" si="13"/>
        <v>313188</v>
      </c>
      <c r="H69" s="48">
        <f t="shared" si="14"/>
        <v>-130500</v>
      </c>
      <c r="I69" s="17">
        <f t="shared" si="15"/>
        <v>-25</v>
      </c>
      <c r="J69" s="15"/>
      <c r="K69" s="15"/>
      <c r="L69" s="15"/>
      <c r="M69" s="15"/>
    </row>
    <row r="70" spans="1:13" ht="15.75">
      <c r="A70" s="18">
        <v>13050</v>
      </c>
      <c r="B70" s="18">
        <f t="shared" si="8"/>
        <v>12</v>
      </c>
      <c r="C70" s="18">
        <f t="shared" si="9"/>
        <v>261000</v>
      </c>
      <c r="D70" s="18">
        <f t="shared" si="10"/>
        <v>261012</v>
      </c>
      <c r="E70" s="18">
        <f t="shared" si="11"/>
        <v>652500</v>
      </c>
      <c r="F70" s="18">
        <f t="shared" si="12"/>
        <v>391500</v>
      </c>
      <c r="G70" s="18">
        <f t="shared" si="13"/>
        <v>391488</v>
      </c>
      <c r="H70" s="18">
        <f t="shared" si="14"/>
        <v>0</v>
      </c>
      <c r="I70" s="19">
        <f t="shared" si="15"/>
        <v>0</v>
      </c>
      <c r="J70" s="15"/>
      <c r="K70" s="15"/>
      <c r="L70" s="15"/>
      <c r="M70" s="15"/>
    </row>
    <row r="71" spans="1:13" ht="15.75">
      <c r="A71" s="48">
        <v>15660</v>
      </c>
      <c r="B71" s="48">
        <f t="shared" si="8"/>
        <v>12</v>
      </c>
      <c r="C71" s="48">
        <f t="shared" si="9"/>
        <v>313200</v>
      </c>
      <c r="D71" s="48">
        <f t="shared" si="10"/>
        <v>313212</v>
      </c>
      <c r="E71" s="48">
        <f t="shared" si="11"/>
        <v>783000</v>
      </c>
      <c r="F71" s="48">
        <f t="shared" si="12"/>
        <v>469800</v>
      </c>
      <c r="G71" s="48">
        <f t="shared" si="13"/>
        <v>469788</v>
      </c>
      <c r="H71" s="48">
        <f t="shared" si="14"/>
        <v>130500</v>
      </c>
      <c r="I71" s="17">
        <f t="shared" si="15"/>
        <v>16.666666666666664</v>
      </c>
      <c r="J71" s="15"/>
      <c r="K71" s="15"/>
      <c r="L71" s="15"/>
      <c r="M71" s="15"/>
    </row>
    <row r="72" spans="1:13" ht="15.75">
      <c r="A72" s="48">
        <v>18270</v>
      </c>
      <c r="B72" s="48">
        <f t="shared" si="8"/>
        <v>12</v>
      </c>
      <c r="C72" s="48">
        <f t="shared" si="9"/>
        <v>365400</v>
      </c>
      <c r="D72" s="48">
        <f t="shared" si="10"/>
        <v>365412</v>
      </c>
      <c r="E72" s="48">
        <f t="shared" si="11"/>
        <v>913500</v>
      </c>
      <c r="F72" s="48">
        <f t="shared" si="12"/>
        <v>548100</v>
      </c>
      <c r="G72" s="48">
        <f t="shared" si="13"/>
        <v>548088</v>
      </c>
      <c r="H72" s="48">
        <f t="shared" si="14"/>
        <v>261000</v>
      </c>
      <c r="I72" s="17">
        <f t="shared" si="15"/>
        <v>28.571428571428569</v>
      </c>
      <c r="J72" s="15"/>
      <c r="K72" s="15"/>
      <c r="L72" s="15"/>
      <c r="M72" s="15"/>
    </row>
    <row r="73" spans="1:13" ht="15.75">
      <c r="A73" s="48">
        <v>20880</v>
      </c>
      <c r="B73" s="48">
        <f t="shared" si="8"/>
        <v>12</v>
      </c>
      <c r="C73" s="48">
        <f t="shared" si="9"/>
        <v>417600</v>
      </c>
      <c r="D73" s="48">
        <f t="shared" si="10"/>
        <v>417612</v>
      </c>
      <c r="E73" s="48">
        <f t="shared" si="11"/>
        <v>1044000</v>
      </c>
      <c r="F73" s="48">
        <f t="shared" si="12"/>
        <v>626400</v>
      </c>
      <c r="G73" s="48">
        <f t="shared" si="13"/>
        <v>626388</v>
      </c>
      <c r="H73" s="48">
        <f t="shared" si="14"/>
        <v>391500</v>
      </c>
      <c r="I73" s="17">
        <f t="shared" si="15"/>
        <v>37.5</v>
      </c>
      <c r="J73" s="15"/>
      <c r="K73" s="15"/>
      <c r="L73" s="15"/>
      <c r="M73" s="15"/>
    </row>
    <row r="74" spans="1:13" ht="15.75">
      <c r="A74" s="48">
        <v>23490</v>
      </c>
      <c r="B74" s="48">
        <f t="shared" si="8"/>
        <v>12</v>
      </c>
      <c r="C74" s="48">
        <f t="shared" si="9"/>
        <v>469800</v>
      </c>
      <c r="D74" s="48">
        <f t="shared" si="10"/>
        <v>469812</v>
      </c>
      <c r="E74" s="48">
        <f t="shared" si="11"/>
        <v>1174500</v>
      </c>
      <c r="F74" s="48">
        <f t="shared" si="12"/>
        <v>704700</v>
      </c>
      <c r="G74" s="48">
        <f t="shared" si="13"/>
        <v>704688</v>
      </c>
      <c r="H74" s="48">
        <f t="shared" si="14"/>
        <v>522000</v>
      </c>
      <c r="I74" s="17">
        <f t="shared" si="15"/>
        <v>44.444444444444443</v>
      </c>
      <c r="J74" s="15"/>
      <c r="K74" s="15"/>
      <c r="L74" s="15"/>
      <c r="M74" s="15"/>
    </row>
    <row r="75" spans="1:13" ht="15.75">
      <c r="A75" s="48">
        <v>26100</v>
      </c>
      <c r="B75" s="48">
        <f t="shared" si="8"/>
        <v>12</v>
      </c>
      <c r="C75" s="48">
        <f t="shared" si="9"/>
        <v>522000</v>
      </c>
      <c r="D75" s="48">
        <f t="shared" si="10"/>
        <v>522012</v>
      </c>
      <c r="E75" s="48">
        <f t="shared" si="11"/>
        <v>1305000</v>
      </c>
      <c r="F75" s="48">
        <f t="shared" si="12"/>
        <v>783000</v>
      </c>
      <c r="G75" s="48">
        <f t="shared" si="13"/>
        <v>782988</v>
      </c>
      <c r="H75" s="48">
        <f t="shared" si="14"/>
        <v>652500</v>
      </c>
      <c r="I75" s="17">
        <f t="shared" si="15"/>
        <v>50</v>
      </c>
      <c r="J75" s="15"/>
      <c r="K75" s="15"/>
      <c r="L75" s="15"/>
      <c r="M75" s="15"/>
    </row>
    <row r="76" spans="1:13" ht="15.75">
      <c r="A76" s="48">
        <v>28710</v>
      </c>
      <c r="B76" s="48">
        <f t="shared" si="8"/>
        <v>12</v>
      </c>
      <c r="C76" s="48">
        <f t="shared" si="9"/>
        <v>574200</v>
      </c>
      <c r="D76" s="48">
        <f t="shared" si="10"/>
        <v>574212</v>
      </c>
      <c r="E76" s="48">
        <f t="shared" si="11"/>
        <v>1435500</v>
      </c>
      <c r="F76" s="48">
        <f t="shared" si="12"/>
        <v>861300</v>
      </c>
      <c r="G76" s="48">
        <f t="shared" si="13"/>
        <v>861288</v>
      </c>
      <c r="H76" s="48">
        <f t="shared" si="14"/>
        <v>783000</v>
      </c>
      <c r="I76" s="17">
        <f t="shared" si="15"/>
        <v>54.54545454545454</v>
      </c>
      <c r="J76" s="15"/>
      <c r="K76" s="15"/>
      <c r="L76" s="15"/>
      <c r="M76" s="15"/>
    </row>
    <row r="77" spans="1:13" ht="15.75">
      <c r="A77" s="48">
        <v>31320</v>
      </c>
      <c r="B77" s="48">
        <f t="shared" si="8"/>
        <v>12</v>
      </c>
      <c r="C77" s="48">
        <f t="shared" si="9"/>
        <v>626400</v>
      </c>
      <c r="D77" s="48">
        <f t="shared" si="10"/>
        <v>626412</v>
      </c>
      <c r="E77" s="48">
        <f t="shared" si="11"/>
        <v>1566000</v>
      </c>
      <c r="F77" s="48">
        <f t="shared" si="12"/>
        <v>939600</v>
      </c>
      <c r="G77" s="48">
        <f t="shared" si="13"/>
        <v>939588</v>
      </c>
      <c r="H77" s="48">
        <f t="shared" si="14"/>
        <v>913500</v>
      </c>
      <c r="I77" s="17">
        <f t="shared" si="15"/>
        <v>58.333333333333336</v>
      </c>
      <c r="J77" s="15"/>
      <c r="K77" s="15"/>
      <c r="L77" s="15"/>
      <c r="M77" s="15"/>
    </row>
    <row r="78" spans="1:13" ht="15.75">
      <c r="A78" s="48">
        <v>33930</v>
      </c>
      <c r="B78" s="48">
        <f t="shared" si="8"/>
        <v>12</v>
      </c>
      <c r="C78" s="48">
        <f t="shared" si="9"/>
        <v>678600</v>
      </c>
      <c r="D78" s="48">
        <f t="shared" si="10"/>
        <v>678612</v>
      </c>
      <c r="E78" s="48">
        <f t="shared" si="11"/>
        <v>1696500</v>
      </c>
      <c r="F78" s="48">
        <f t="shared" si="12"/>
        <v>1017900</v>
      </c>
      <c r="G78" s="48">
        <f t="shared" si="13"/>
        <v>1017888</v>
      </c>
      <c r="H78" s="48">
        <f t="shared" si="14"/>
        <v>1044000</v>
      </c>
      <c r="I78" s="17">
        <f t="shared" si="15"/>
        <v>61.53846153846154</v>
      </c>
      <c r="J78" s="15"/>
      <c r="K78" s="15"/>
      <c r="L78" s="15"/>
      <c r="M78" s="15"/>
    </row>
    <row r="79" spans="1:13" ht="15.75">
      <c r="A79" s="48">
        <v>36540</v>
      </c>
      <c r="B79" s="48">
        <f t="shared" si="8"/>
        <v>12</v>
      </c>
      <c r="C79" s="48">
        <f t="shared" si="9"/>
        <v>730800</v>
      </c>
      <c r="D79" s="48">
        <f t="shared" si="10"/>
        <v>730812</v>
      </c>
      <c r="E79" s="48">
        <f t="shared" si="11"/>
        <v>1827000</v>
      </c>
      <c r="F79" s="48">
        <f t="shared" si="12"/>
        <v>1096200</v>
      </c>
      <c r="G79" s="48">
        <f t="shared" si="13"/>
        <v>1096188</v>
      </c>
      <c r="H79" s="48">
        <f t="shared" si="14"/>
        <v>1174500</v>
      </c>
      <c r="I79" s="17">
        <f t="shared" si="15"/>
        <v>64.285714285714292</v>
      </c>
      <c r="J79" s="15"/>
      <c r="K79" s="15"/>
      <c r="L79" s="15"/>
      <c r="M79" s="15"/>
    </row>
    <row r="80" spans="1:13" ht="15.75">
      <c r="A80" s="48">
        <v>39150</v>
      </c>
      <c r="B80" s="48">
        <f t="shared" si="8"/>
        <v>12</v>
      </c>
      <c r="C80" s="48">
        <f t="shared" si="9"/>
        <v>783000</v>
      </c>
      <c r="D80" s="48">
        <f t="shared" si="10"/>
        <v>783012</v>
      </c>
      <c r="E80" s="48">
        <f t="shared" si="11"/>
        <v>1957500</v>
      </c>
      <c r="F80" s="48">
        <f t="shared" si="12"/>
        <v>1174500</v>
      </c>
      <c r="G80" s="48">
        <f t="shared" si="13"/>
        <v>1174488</v>
      </c>
      <c r="H80" s="48">
        <f t="shared" si="14"/>
        <v>1305000</v>
      </c>
      <c r="I80" s="17">
        <f t="shared" si="15"/>
        <v>66.666666666666657</v>
      </c>
      <c r="J80" s="15"/>
      <c r="K80" s="15"/>
      <c r="L80" s="15"/>
      <c r="M80" s="15"/>
    </row>
    <row r="81" spans="1:13" ht="15.75">
      <c r="A81" s="48">
        <v>41760</v>
      </c>
      <c r="B81" s="48">
        <f t="shared" si="8"/>
        <v>12</v>
      </c>
      <c r="C81" s="48">
        <f t="shared" si="9"/>
        <v>835200</v>
      </c>
      <c r="D81" s="48">
        <f t="shared" si="10"/>
        <v>835212</v>
      </c>
      <c r="E81" s="48">
        <f t="shared" si="11"/>
        <v>2088000</v>
      </c>
      <c r="F81" s="48">
        <f t="shared" si="12"/>
        <v>1252800</v>
      </c>
      <c r="G81" s="48">
        <f t="shared" si="13"/>
        <v>1252788</v>
      </c>
      <c r="H81" s="48">
        <f t="shared" si="14"/>
        <v>1435500</v>
      </c>
      <c r="I81" s="17">
        <f t="shared" si="15"/>
        <v>68.75</v>
      </c>
      <c r="J81" s="15"/>
      <c r="K81" s="15"/>
      <c r="L81" s="15"/>
      <c r="M81" s="15"/>
    </row>
    <row r="82" spans="1:13" ht="15.75">
      <c r="A82" s="48">
        <v>44370</v>
      </c>
      <c r="B82" s="48">
        <f t="shared" si="8"/>
        <v>12</v>
      </c>
      <c r="C82" s="48">
        <f t="shared" si="9"/>
        <v>887400</v>
      </c>
      <c r="D82" s="48">
        <f t="shared" si="10"/>
        <v>887412</v>
      </c>
      <c r="E82" s="48">
        <f t="shared" si="11"/>
        <v>2218500</v>
      </c>
      <c r="F82" s="48">
        <f t="shared" si="12"/>
        <v>1331100</v>
      </c>
      <c r="G82" s="48">
        <f t="shared" si="13"/>
        <v>1331088</v>
      </c>
      <c r="H82" s="48">
        <f t="shared" si="14"/>
        <v>1566000</v>
      </c>
      <c r="I82" s="17">
        <f t="shared" si="15"/>
        <v>70.588235294117652</v>
      </c>
      <c r="J82" s="15"/>
      <c r="K82" s="15"/>
      <c r="L82" s="15"/>
      <c r="M82" s="15"/>
    </row>
    <row r="83" spans="1:13" ht="15.75">
      <c r="A83" s="48">
        <v>46980</v>
      </c>
      <c r="B83" s="48">
        <f t="shared" si="8"/>
        <v>12</v>
      </c>
      <c r="C83" s="48">
        <f t="shared" si="9"/>
        <v>939600</v>
      </c>
      <c r="D83" s="48">
        <f t="shared" si="10"/>
        <v>939612</v>
      </c>
      <c r="E83" s="48">
        <f t="shared" si="11"/>
        <v>2349000</v>
      </c>
      <c r="F83" s="48">
        <f t="shared" si="12"/>
        <v>1409400</v>
      </c>
      <c r="G83" s="48">
        <f t="shared" si="13"/>
        <v>1409388</v>
      </c>
      <c r="H83" s="48">
        <f t="shared" si="14"/>
        <v>1696500</v>
      </c>
      <c r="I83" s="17">
        <f t="shared" si="15"/>
        <v>72.222222222222214</v>
      </c>
      <c r="J83" s="15"/>
      <c r="K83" s="15"/>
      <c r="L83" s="15"/>
      <c r="M83" s="15"/>
    </row>
    <row r="84" spans="1:13" ht="15.75">
      <c r="A84" s="48">
        <v>49590</v>
      </c>
      <c r="B84" s="48">
        <f t="shared" si="8"/>
        <v>12</v>
      </c>
      <c r="C84" s="48">
        <f t="shared" si="9"/>
        <v>991800</v>
      </c>
      <c r="D84" s="48">
        <f t="shared" si="10"/>
        <v>991812</v>
      </c>
      <c r="E84" s="48">
        <f t="shared" si="11"/>
        <v>2479500</v>
      </c>
      <c r="F84" s="48">
        <f t="shared" si="12"/>
        <v>1487700</v>
      </c>
      <c r="G84" s="48">
        <f t="shared" si="13"/>
        <v>1487688</v>
      </c>
      <c r="H84" s="48">
        <f t="shared" si="14"/>
        <v>1827000</v>
      </c>
      <c r="I84" s="17">
        <f t="shared" si="15"/>
        <v>73.68421052631578</v>
      </c>
      <c r="J84" s="15"/>
      <c r="K84" s="15"/>
      <c r="L84" s="15"/>
      <c r="M84" s="15"/>
    </row>
    <row r="85" spans="1:13" ht="15.75">
      <c r="A85" s="48">
        <v>52200</v>
      </c>
      <c r="B85" s="48">
        <f t="shared" si="8"/>
        <v>12</v>
      </c>
      <c r="C85" s="48">
        <f t="shared" si="9"/>
        <v>1044000</v>
      </c>
      <c r="D85" s="48">
        <f t="shared" si="10"/>
        <v>1044012</v>
      </c>
      <c r="E85" s="48">
        <f t="shared" si="11"/>
        <v>2610000</v>
      </c>
      <c r="F85" s="48">
        <f t="shared" si="12"/>
        <v>1566000</v>
      </c>
      <c r="G85" s="48">
        <f t="shared" si="13"/>
        <v>1565988</v>
      </c>
      <c r="H85" s="48">
        <f t="shared" si="14"/>
        <v>1957500</v>
      </c>
      <c r="I85" s="17">
        <f t="shared" si="15"/>
        <v>75</v>
      </c>
      <c r="J85" s="15"/>
      <c r="K85" s="15"/>
      <c r="L85" s="15"/>
      <c r="M85" s="15"/>
    </row>
    <row r="86" spans="1:13">
      <c r="A86" s="14"/>
      <c r="B86" s="14"/>
      <c r="C86" s="14"/>
      <c r="D86" s="14"/>
      <c r="E86" s="14"/>
      <c r="F86" s="14"/>
      <c r="G86" s="14"/>
      <c r="H86" s="14"/>
      <c r="I86" s="15"/>
      <c r="J86" s="15"/>
      <c r="K86" s="15"/>
      <c r="L86" s="15"/>
      <c r="M86" s="15"/>
    </row>
    <row r="87" spans="1:13">
      <c r="A87" s="14"/>
      <c r="B87" s="14"/>
      <c r="C87" s="14"/>
      <c r="D87" s="14"/>
      <c r="E87" s="14"/>
      <c r="F87" s="14"/>
      <c r="G87" s="14"/>
      <c r="H87" s="14"/>
      <c r="I87" s="15"/>
      <c r="J87" s="15"/>
      <c r="K87" s="15"/>
      <c r="L87" s="15"/>
      <c r="M87" s="15"/>
    </row>
    <row r="88" spans="1:13">
      <c r="A88" s="14"/>
      <c r="B88" s="14"/>
      <c r="C88" s="14"/>
      <c r="D88" s="14"/>
      <c r="E88" s="14"/>
      <c r="F88" s="14"/>
      <c r="G88" s="14"/>
      <c r="H88" s="14"/>
      <c r="I88" s="15"/>
      <c r="J88" s="15"/>
      <c r="K88" s="15"/>
      <c r="L88" s="15"/>
      <c r="M88" s="15"/>
    </row>
    <row r="89" spans="1:13">
      <c r="A89" s="14"/>
      <c r="B89" s="14"/>
      <c r="C89" s="14"/>
      <c r="D89" s="14"/>
      <c r="E89" s="14"/>
      <c r="F89" s="14"/>
      <c r="G89" s="14"/>
      <c r="H89" s="14"/>
      <c r="I89" s="15"/>
      <c r="J89" s="15"/>
      <c r="K89" s="15"/>
      <c r="L89" s="15"/>
      <c r="M89" s="15"/>
    </row>
    <row r="90" spans="1:13">
      <c r="A90" s="14"/>
      <c r="B90" s="14"/>
      <c r="C90" s="14"/>
      <c r="D90" s="14"/>
      <c r="E90" s="14"/>
      <c r="F90" s="14"/>
      <c r="G90" s="14"/>
      <c r="H90" s="14"/>
      <c r="I90" s="15"/>
      <c r="J90" s="15"/>
      <c r="K90" s="15"/>
      <c r="L90" s="15"/>
      <c r="M90" s="15"/>
    </row>
    <row r="91" spans="1:13">
      <c r="A91" s="14"/>
      <c r="B91" s="14"/>
      <c r="C91" s="14"/>
      <c r="D91" s="14"/>
      <c r="E91" s="14"/>
      <c r="F91" s="14"/>
      <c r="G91" s="14"/>
      <c r="H91" s="14"/>
      <c r="I91" s="15"/>
      <c r="J91" s="15"/>
      <c r="K91" s="15"/>
      <c r="L91" s="15"/>
      <c r="M91" s="15"/>
    </row>
    <row r="92" spans="1:13">
      <c r="A92" s="14"/>
      <c r="B92" s="14"/>
      <c r="C92" s="14"/>
      <c r="D92" s="14"/>
      <c r="E92" s="14"/>
      <c r="F92" s="14"/>
      <c r="G92" s="14"/>
      <c r="H92" s="14"/>
      <c r="I92" s="15"/>
      <c r="J92" s="15"/>
      <c r="K92" s="15"/>
      <c r="L92" s="15"/>
      <c r="M92" s="15"/>
    </row>
    <row r="93" spans="1:13">
      <c r="A93" s="14"/>
      <c r="B93" s="14"/>
      <c r="C93" s="14"/>
      <c r="D93" s="14"/>
      <c r="E93" s="14"/>
      <c r="F93" s="14"/>
      <c r="G93" s="14"/>
      <c r="H93" s="14"/>
      <c r="I93" s="15"/>
      <c r="J93" s="15"/>
      <c r="K93" s="15"/>
      <c r="L93" s="15"/>
      <c r="M93" s="15"/>
    </row>
    <row r="94" spans="1:13">
      <c r="A94" s="14"/>
      <c r="B94" s="14"/>
      <c r="C94" s="14"/>
      <c r="D94" s="14"/>
      <c r="E94" s="14"/>
      <c r="F94" s="14"/>
      <c r="G94" s="14"/>
      <c r="H94" s="14"/>
      <c r="I94" s="15"/>
      <c r="J94" s="15"/>
      <c r="K94" s="15"/>
      <c r="L94" s="15"/>
      <c r="M94" s="15"/>
    </row>
    <row r="95" spans="1:13">
      <c r="A95" s="14"/>
      <c r="B95" s="14"/>
      <c r="C95" s="14"/>
      <c r="D95" s="14"/>
      <c r="E95" s="14"/>
      <c r="F95" s="14"/>
      <c r="G95" s="14"/>
      <c r="H95" s="14"/>
      <c r="I95" s="15"/>
      <c r="J95" s="15"/>
      <c r="K95" s="15"/>
      <c r="L95" s="15"/>
      <c r="M95" s="15"/>
    </row>
    <row r="96" spans="1:13">
      <c r="A96" s="20"/>
      <c r="B96" s="20"/>
      <c r="C96" s="20"/>
      <c r="D96" s="20"/>
      <c r="E96" s="20"/>
      <c r="F96" s="20"/>
      <c r="G96" s="20"/>
      <c r="H96" s="20"/>
    </row>
    <row r="97" spans="1:8">
      <c r="A97" s="20"/>
      <c r="B97" s="20"/>
      <c r="C97" s="20"/>
      <c r="D97" s="20"/>
      <c r="E97" s="20"/>
      <c r="F97" s="20"/>
      <c r="G97" s="20"/>
      <c r="H97" s="20"/>
    </row>
    <row r="98" spans="1:8">
      <c r="A98" s="20"/>
      <c r="B98" s="20"/>
      <c r="C98" s="20"/>
      <c r="D98" s="20"/>
      <c r="E98" s="20"/>
      <c r="F98" s="20"/>
      <c r="G98" s="20"/>
      <c r="H98" s="20"/>
    </row>
    <row r="99" spans="1:8">
      <c r="A99" s="20"/>
      <c r="B99" s="20"/>
      <c r="C99" s="20"/>
      <c r="D99" s="20"/>
      <c r="E99" s="20"/>
      <c r="F99" s="20"/>
      <c r="G99" s="20"/>
      <c r="H99" s="20"/>
    </row>
    <row r="100" spans="1:8">
      <c r="A100" s="20"/>
      <c r="B100" s="20"/>
      <c r="C100" s="20"/>
      <c r="D100" s="20"/>
      <c r="E100" s="20"/>
      <c r="F100" s="20"/>
      <c r="G100" s="20"/>
      <c r="H100" s="20"/>
    </row>
    <row r="101" spans="1:8">
      <c r="A101" s="20"/>
      <c r="B101" s="20"/>
      <c r="C101" s="20"/>
      <c r="D101" s="20"/>
      <c r="E101" s="20"/>
      <c r="F101" s="20"/>
      <c r="G101" s="20"/>
      <c r="H101" s="20"/>
    </row>
    <row r="102" spans="1:8">
      <c r="A102" s="20"/>
      <c r="B102" s="20"/>
      <c r="C102" s="20"/>
      <c r="D102" s="20"/>
      <c r="E102" s="20"/>
      <c r="F102" s="20"/>
      <c r="G102" s="20"/>
      <c r="H102" s="20"/>
    </row>
  </sheetData>
  <mergeCells count="29">
    <mergeCell ref="A1:F1"/>
    <mergeCell ref="A11:G11"/>
    <mergeCell ref="A29:I29"/>
    <mergeCell ref="A58:I58"/>
    <mergeCell ref="A3:D3"/>
    <mergeCell ref="A4:D4"/>
    <mergeCell ref="A5:D5"/>
    <mergeCell ref="A6:D6"/>
    <mergeCell ref="A7:D7"/>
    <mergeCell ref="A8:D8"/>
    <mergeCell ref="A9:D9"/>
    <mergeCell ref="A27:C27"/>
    <mergeCell ref="A20:C20"/>
    <mergeCell ref="A21:C21"/>
    <mergeCell ref="A23:C23"/>
    <mergeCell ref="A25:C25"/>
    <mergeCell ref="A26:C26"/>
    <mergeCell ref="A13:C13"/>
    <mergeCell ref="A15:C15"/>
    <mergeCell ref="A16:C16"/>
    <mergeCell ref="A17:C17"/>
    <mergeCell ref="A18:C18"/>
    <mergeCell ref="A19:C19"/>
    <mergeCell ref="A60:C60"/>
    <mergeCell ref="A61:C61"/>
    <mergeCell ref="A62:C62"/>
    <mergeCell ref="A31:C31"/>
    <mergeCell ref="A32:C32"/>
    <mergeCell ref="A33:C33"/>
  </mergeCells>
  <pageMargins left="1.1811023622047245" right="0.39370078740157483" top="0.31496062992125984" bottom="0.19685039370078741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лист 1</vt:lpstr>
      <vt:lpstr>лист 2</vt:lpstr>
      <vt:lpstr>лист 3</vt:lpstr>
      <vt:lpstr>лист 4</vt:lpstr>
      <vt:lpstr>Лист7</vt:lpstr>
      <vt:lpstr>лист 8</vt:lpstr>
      <vt:lpstr>лист 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Натаья</cp:lastModifiedBy>
  <cp:lastPrinted>2019-10-31T06:25:43Z</cp:lastPrinted>
  <dcterms:created xsi:type="dcterms:W3CDTF">2019-10-25T09:24:15Z</dcterms:created>
  <dcterms:modified xsi:type="dcterms:W3CDTF">2019-10-31T18:11:17Z</dcterms:modified>
</cp:coreProperties>
</file>